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bc8fc539dc6b59dd/Desktop/2023 Revised Budget/"/>
    </mc:Choice>
  </mc:AlternateContent>
  <xr:revisionPtr revIDLastSave="0" documentId="8_{DB04ED52-5210-4EE8-A1D6-72BDA90B65B2}" xr6:coauthVersionLast="47" xr6:coauthVersionMax="47" xr10:uidLastSave="{00000000-0000-0000-0000-000000000000}"/>
  <bookViews>
    <workbookView xWindow="-108" yWindow="-108" windowWidth="23256" windowHeight="12456" firstSheet="15" activeTab="18" xr2:uid="{00000000-000D-0000-FFFF-FFFF00000000}"/>
  </bookViews>
  <sheets>
    <sheet name="pagination" sheetId="20" r:id="rId1"/>
    <sheet name="Overall Summary Revenue" sheetId="12" r:id="rId2"/>
    <sheet name="Revenue Details" sheetId="11" r:id="rId3"/>
    <sheet name="Overall summary R&amp;C" sheetId="10" r:id="rId4"/>
    <sheet name="summary of recurent allocation" sheetId="14" r:id="rId5"/>
    <sheet name="Summary of capital allocation" sheetId="13" r:id="rId6"/>
    <sheet name="Salary palliative and AG" sheetId="18" state="hidden" r:id="rId7"/>
    <sheet name="Pool Fund Personnel Cost" sheetId="15" r:id="rId8"/>
    <sheet name="POOL SOC" sheetId="17" r:id="rId9"/>
    <sheet name="Pooled Fund OH Cost" sheetId="6" r:id="rId10"/>
    <sheet name="Pool Fund Grant" sheetId="16" r:id="rId11"/>
    <sheet name="Pooled Fund detail Capital" sheetId="8" r:id="rId12"/>
    <sheet name="Personnel Details" sheetId="9" r:id="rId13"/>
    <sheet name="SOC CONT N BENEFIT" sheetId="5" r:id="rId14"/>
    <sheet name="Details of OH Cost" sheetId="2" r:id="rId15"/>
    <sheet name="Grant Details " sheetId="3" r:id="rId16"/>
    <sheet name="Transfer Details" sheetId="1" r:id="rId17"/>
    <sheet name="Project Details Capital" sheetId="4" r:id="rId18"/>
    <sheet name="First Schedule" sheetId="25" r:id="rId19"/>
    <sheet name="Second Schedule" sheetId="33" r:id="rId20"/>
    <sheet name="Sheet1" sheetId="19" r:id="rId21"/>
    <sheet name="Second Schedule (2)" sheetId="31" r:id="rId22"/>
    <sheet name="First Schedule (2)" sheetId="32" r:id="rId23"/>
  </sheets>
  <externalReferences>
    <externalReference r:id="rId24"/>
  </externalReferences>
  <definedNames>
    <definedName name="_xlnm.Print_Titles" localSheetId="14">'Details of OH Cost'!$963:$963</definedName>
    <definedName name="_xlnm.Print_Titles" localSheetId="18">'First Schedule'!$5:$7</definedName>
    <definedName name="_xlnm.Print_Titles" localSheetId="22">'First Schedule (2)'!$5:$7</definedName>
    <definedName name="_xlnm.Print_Titles" localSheetId="0">pagination!$3:$5</definedName>
    <definedName name="_xlnm.Print_Titles" localSheetId="12">'Personnel Details'!$4:$5</definedName>
    <definedName name="_xlnm.Print_Titles" localSheetId="11">'Pooled Fund detail Capital'!$4:$4</definedName>
    <definedName name="_xlnm.Print_Titles" localSheetId="9">'Pooled Fund OH Cost'!$5:$5</definedName>
    <definedName name="_xlnm.Print_Titles" localSheetId="17">'Project Details Capital'!$5:$5</definedName>
    <definedName name="_xlnm.Print_Titles" localSheetId="19">'Second Schedule'!$5:$7</definedName>
    <definedName name="_xlnm.Print_Titles" localSheetId="21">'Second Schedule (2)'!$5:$7</definedName>
    <definedName name="_xlnm.Print_Titles" localSheetId="4">'summary of recurent allocation'!$5:$5</definedName>
    <definedName name="RevEconListLU">'[1]REV.C'!$C$3:$D$1002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4" l="1"/>
  <c r="D234" i="33" l="1"/>
  <c r="E231" i="33"/>
  <c r="D231" i="33"/>
  <c r="D229" i="33"/>
  <c r="F227" i="33"/>
  <c r="E225" i="33"/>
  <c r="F222" i="33"/>
  <c r="F221" i="33"/>
  <c r="F220" i="33"/>
  <c r="F218" i="33"/>
  <c r="F213" i="33"/>
  <c r="F207" i="33"/>
  <c r="F206" i="33"/>
  <c r="F205" i="33"/>
  <c r="F203" i="33"/>
  <c r="F202" i="33"/>
  <c r="F201" i="33"/>
  <c r="F200" i="33"/>
  <c r="F199" i="33"/>
  <c r="F198" i="33"/>
  <c r="F196" i="33"/>
  <c r="F195" i="33"/>
  <c r="F194" i="33"/>
  <c r="F190" i="33"/>
  <c r="F188" i="33"/>
  <c r="F187" i="33"/>
  <c r="F186" i="33"/>
  <c r="E184" i="33"/>
  <c r="F183" i="33"/>
  <c r="F181" i="33"/>
  <c r="F180" i="33"/>
  <c r="D171" i="33"/>
  <c r="E169" i="33"/>
  <c r="C169" i="33"/>
  <c r="F167" i="33"/>
  <c r="E164" i="33"/>
  <c r="D164" i="33"/>
  <c r="F163" i="33"/>
  <c r="F162" i="33"/>
  <c r="F161" i="33"/>
  <c r="F159" i="33"/>
  <c r="E156" i="33"/>
  <c r="E155" i="33" s="1"/>
  <c r="F154" i="33"/>
  <c r="F153" i="33"/>
  <c r="E153" i="33"/>
  <c r="D153" i="33"/>
  <c r="F151" i="33"/>
  <c r="D149" i="33"/>
  <c r="D145" i="33"/>
  <c r="E143" i="33"/>
  <c r="D143" i="33"/>
  <c r="F140" i="33"/>
  <c r="D139" i="33"/>
  <c r="F138" i="33"/>
  <c r="F136" i="33"/>
  <c r="F135" i="33"/>
  <c r="F134" i="33"/>
  <c r="F133" i="33"/>
  <c r="F132" i="33"/>
  <c r="F131" i="33"/>
  <c r="F130" i="33"/>
  <c r="F129" i="33"/>
  <c r="F128" i="33"/>
  <c r="E124" i="33"/>
  <c r="D124" i="33"/>
  <c r="F123" i="33"/>
  <c r="E121" i="33"/>
  <c r="D121" i="33"/>
  <c r="F120" i="33"/>
  <c r="F119" i="33"/>
  <c r="E116" i="33"/>
  <c r="F115" i="33"/>
  <c r="F113" i="33"/>
  <c r="F111" i="33"/>
  <c r="E109" i="33"/>
  <c r="F108" i="33"/>
  <c r="E106" i="33"/>
  <c r="D106" i="33"/>
  <c r="D105" i="33"/>
  <c r="D104" i="33"/>
  <c r="F101" i="33"/>
  <c r="F96" i="33"/>
  <c r="C95" i="33"/>
  <c r="F92" i="33"/>
  <c r="F91" i="33"/>
  <c r="F90" i="33"/>
  <c r="F85" i="33"/>
  <c r="F84" i="33"/>
  <c r="F82" i="33"/>
  <c r="F80" i="33"/>
  <c r="F79" i="33"/>
  <c r="F78" i="33"/>
  <c r="E76" i="33"/>
  <c r="F74" i="33"/>
  <c r="F73" i="33"/>
  <c r="E73" i="33"/>
  <c r="D73" i="33"/>
  <c r="C73" i="33"/>
  <c r="F72" i="33"/>
  <c r="D70" i="33"/>
  <c r="E68" i="33"/>
  <c r="D68" i="33"/>
  <c r="E65" i="33"/>
  <c r="F63" i="33"/>
  <c r="F61" i="33"/>
  <c r="F60" i="33"/>
  <c r="F57" i="33"/>
  <c r="F56" i="33"/>
  <c r="F55" i="33"/>
  <c r="E54" i="33"/>
  <c r="F53" i="33"/>
  <c r="E52" i="33"/>
  <c r="F52" i="33" s="1"/>
  <c r="F51" i="33"/>
  <c r="F50" i="33"/>
  <c r="D49" i="33"/>
  <c r="C49" i="33"/>
  <c r="F42" i="33"/>
  <c r="F41" i="33"/>
  <c r="F40" i="33"/>
  <c r="F39" i="33"/>
  <c r="E38" i="33"/>
  <c r="E36" i="33" s="1"/>
  <c r="D36" i="33"/>
  <c r="F31" i="33"/>
  <c r="F27" i="33"/>
  <c r="F26" i="33"/>
  <c r="F17" i="33"/>
  <c r="F15" i="33"/>
  <c r="F14" i="33"/>
  <c r="F13" i="33"/>
  <c r="F12" i="33"/>
  <c r="E49" i="33" l="1"/>
  <c r="F49" i="33"/>
  <c r="D51" i="32"/>
  <c r="D48" i="32"/>
  <c r="D6" i="32"/>
  <c r="E6" i="32" s="1"/>
  <c r="D229" i="31"/>
  <c r="E227" i="31"/>
  <c r="D227" i="31"/>
  <c r="D225" i="31"/>
  <c r="F223" i="31"/>
  <c r="E221" i="31"/>
  <c r="F218" i="31"/>
  <c r="F217" i="31"/>
  <c r="F216" i="31"/>
  <c r="F214" i="31"/>
  <c r="F209" i="31"/>
  <c r="F203" i="31"/>
  <c r="F202" i="31"/>
  <c r="F201" i="31"/>
  <c r="F200" i="31"/>
  <c r="F199" i="31"/>
  <c r="F198" i="31"/>
  <c r="F197" i="31"/>
  <c r="F196" i="31"/>
  <c r="F195" i="31"/>
  <c r="F193" i="31"/>
  <c r="F192" i="31"/>
  <c r="F191" i="31"/>
  <c r="F187" i="31"/>
  <c r="F185" i="31"/>
  <c r="F184" i="31"/>
  <c r="F183" i="31"/>
  <c r="E181" i="31"/>
  <c r="F180" i="31"/>
  <c r="F177" i="31"/>
  <c r="F176" i="31"/>
  <c r="D168" i="31"/>
  <c r="E166" i="31"/>
  <c r="C166" i="31"/>
  <c r="F164" i="31"/>
  <c r="E161" i="31"/>
  <c r="D161" i="31"/>
  <c r="F160" i="31"/>
  <c r="F159" i="31"/>
  <c r="F158" i="31"/>
  <c r="F156" i="31"/>
  <c r="E153" i="31"/>
  <c r="F151" i="31"/>
  <c r="F150" i="31" s="1"/>
  <c r="E150" i="31"/>
  <c r="D150" i="31"/>
  <c r="F148" i="31"/>
  <c r="D146" i="31"/>
  <c r="D143" i="31"/>
  <c r="E141" i="31"/>
  <c r="D141" i="31"/>
  <c r="F138" i="31"/>
  <c r="D137" i="31"/>
  <c r="F136" i="31"/>
  <c r="F134" i="31"/>
  <c r="F133" i="31"/>
  <c r="F132" i="31"/>
  <c r="F131" i="31"/>
  <c r="F130" i="31"/>
  <c r="F129" i="31"/>
  <c r="F128" i="31"/>
  <c r="F127" i="31"/>
  <c r="F126" i="31"/>
  <c r="E122" i="31"/>
  <c r="D122" i="31"/>
  <c r="F121" i="31"/>
  <c r="E118" i="31"/>
  <c r="D118" i="31"/>
  <c r="F117" i="31"/>
  <c r="F116" i="31"/>
  <c r="E114" i="31"/>
  <c r="F113" i="31"/>
  <c r="F111" i="31"/>
  <c r="F109" i="31"/>
  <c r="E107" i="31"/>
  <c r="F106" i="31"/>
  <c r="E104" i="31"/>
  <c r="D104" i="31"/>
  <c r="D103" i="31"/>
  <c r="D102" i="31"/>
  <c r="F99" i="31"/>
  <c r="F94" i="31"/>
  <c r="C93" i="31"/>
  <c r="F90" i="31"/>
  <c r="F89" i="31"/>
  <c r="F88" i="31"/>
  <c r="F84" i="31"/>
  <c r="F83" i="31"/>
  <c r="F81" i="31"/>
  <c r="F79" i="31"/>
  <c r="F78" i="31"/>
  <c r="F77" i="31"/>
  <c r="E75" i="31"/>
  <c r="F73" i="31"/>
  <c r="F72" i="31" s="1"/>
  <c r="E72" i="31"/>
  <c r="D72" i="31"/>
  <c r="C72" i="31"/>
  <c r="F71" i="31"/>
  <c r="D69" i="31"/>
  <c r="E67" i="31"/>
  <c r="D67" i="31"/>
  <c r="E63" i="31"/>
  <c r="F61" i="31"/>
  <c r="F60" i="31"/>
  <c r="F59" i="31"/>
  <c r="F56" i="31"/>
  <c r="F55" i="31"/>
  <c r="F54" i="31"/>
  <c r="E53" i="31"/>
  <c r="F52" i="31"/>
  <c r="E51" i="31"/>
  <c r="F51" i="31" s="1"/>
  <c r="F50" i="31"/>
  <c r="F49" i="31"/>
  <c r="D48" i="31"/>
  <c r="C48" i="31"/>
  <c r="F41" i="31"/>
  <c r="F40" i="31"/>
  <c r="F39" i="31"/>
  <c r="F38" i="31"/>
  <c r="E37" i="31"/>
  <c r="D35" i="31"/>
  <c r="F31" i="31"/>
  <c r="F27" i="31"/>
  <c r="F26" i="31"/>
  <c r="F17" i="31"/>
  <c r="F15" i="31"/>
  <c r="F14" i="31"/>
  <c r="F13" i="31"/>
  <c r="F12" i="31"/>
  <c r="E152" i="31" l="1"/>
  <c r="E35" i="31"/>
  <c r="E48" i="31"/>
  <c r="F48" i="31"/>
  <c r="I46" i="9"/>
  <c r="D6" i="25" l="1"/>
  <c r="E6" i="25" s="1"/>
  <c r="D49" i="25"/>
  <c r="D52" i="25"/>
  <c r="G50" i="20"/>
  <c r="G12" i="3"/>
  <c r="I74" i="14" s="1"/>
  <c r="F12" i="3"/>
  <c r="E12" i="3"/>
  <c r="D12" i="3"/>
  <c r="H11" i="3"/>
  <c r="H12" i="3" s="1"/>
  <c r="G22" i="4"/>
  <c r="E33" i="13" s="1"/>
  <c r="F22" i="4"/>
  <c r="E22" i="4"/>
  <c r="D22" i="4"/>
  <c r="H21" i="4"/>
  <c r="H22" i="4" s="1"/>
  <c r="G26" i="4"/>
  <c r="E8" i="13" s="1"/>
  <c r="F26" i="4"/>
  <c r="E26" i="4"/>
  <c r="D26" i="4"/>
  <c r="H25" i="4"/>
  <c r="H26" i="4" s="1"/>
  <c r="E47" i="33" s="1"/>
  <c r="E43" i="33" l="1"/>
  <c r="F47" i="33"/>
  <c r="I45" i="20"/>
  <c r="I35" i="20"/>
  <c r="H301" i="2"/>
  <c r="G302" i="2"/>
  <c r="H302" i="2" s="1"/>
  <c r="H303" i="2"/>
  <c r="H304" i="2"/>
  <c r="H305" i="2"/>
  <c r="H306" i="2"/>
  <c r="G32" i="6" l="1"/>
  <c r="F32" i="6"/>
  <c r="E32" i="6"/>
  <c r="H31" i="6"/>
  <c r="H32" i="6" s="1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G649" i="2"/>
  <c r="K45" i="14" s="1"/>
  <c r="F649" i="2"/>
  <c r="E649" i="2"/>
  <c r="D649" i="2"/>
  <c r="H649" i="2" l="1"/>
  <c r="J12" i="9" l="1"/>
  <c r="I79" i="9"/>
  <c r="C93" i="33" l="1"/>
  <c r="F93" i="33" s="1"/>
  <c r="C91" i="31"/>
  <c r="F91" i="31" s="1"/>
  <c r="H13" i="17"/>
  <c r="G150" i="4"/>
  <c r="F150" i="4"/>
  <c r="E150" i="4"/>
  <c r="D150" i="4"/>
  <c r="H149" i="4"/>
  <c r="H148" i="4"/>
  <c r="H147" i="4"/>
  <c r="H146" i="4"/>
  <c r="H145" i="4"/>
  <c r="F143" i="4"/>
  <c r="E143" i="4"/>
  <c r="D143" i="4"/>
  <c r="G142" i="4"/>
  <c r="G143" i="4" s="1"/>
  <c r="G140" i="4"/>
  <c r="F140" i="4"/>
  <c r="E140" i="4"/>
  <c r="D140" i="4"/>
  <c r="H139" i="4"/>
  <c r="H140" i="4" s="1"/>
  <c r="G137" i="4"/>
  <c r="F137" i="4"/>
  <c r="E137" i="4"/>
  <c r="D137" i="4"/>
  <c r="H136" i="4"/>
  <c r="H137" i="4" s="1"/>
  <c r="G133" i="4"/>
  <c r="F133" i="4"/>
  <c r="E133" i="4"/>
  <c r="D133" i="4"/>
  <c r="H132" i="4"/>
  <c r="H133" i="4" s="1"/>
  <c r="G129" i="4"/>
  <c r="F129" i="4"/>
  <c r="E129" i="4"/>
  <c r="D129" i="4"/>
  <c r="H128" i="4"/>
  <c r="H129" i="4" s="1"/>
  <c r="G126" i="4"/>
  <c r="E211" i="33" s="1"/>
  <c r="F126" i="4"/>
  <c r="E126" i="4"/>
  <c r="D126" i="4"/>
  <c r="H125" i="4"/>
  <c r="H126" i="4" s="1"/>
  <c r="G122" i="4"/>
  <c r="F122" i="4"/>
  <c r="E122" i="4"/>
  <c r="D122" i="4"/>
  <c r="H121" i="4"/>
  <c r="H122" i="4" s="1"/>
  <c r="G118" i="4"/>
  <c r="F118" i="4"/>
  <c r="E118" i="4"/>
  <c r="D118" i="4"/>
  <c r="H117" i="4"/>
  <c r="H116" i="4"/>
  <c r="G114" i="4"/>
  <c r="F114" i="4"/>
  <c r="E114" i="4"/>
  <c r="D114" i="4"/>
  <c r="H113" i="4"/>
  <c r="H114" i="4" s="1"/>
  <c r="G111" i="4"/>
  <c r="E13" i="13" s="1"/>
  <c r="F111" i="4"/>
  <c r="E111" i="4"/>
  <c r="D111" i="4"/>
  <c r="H110" i="4"/>
  <c r="H109" i="4"/>
  <c r="H108" i="4"/>
  <c r="G105" i="4"/>
  <c r="F105" i="4"/>
  <c r="E105" i="4"/>
  <c r="D105" i="4"/>
  <c r="H104" i="4"/>
  <c r="H105" i="4" s="1"/>
  <c r="F101" i="4"/>
  <c r="E101" i="4"/>
  <c r="D101" i="4"/>
  <c r="G100" i="4"/>
  <c r="H100" i="4" s="1"/>
  <c r="G99" i="4"/>
  <c r="H99" i="4" s="1"/>
  <c r="G98" i="4"/>
  <c r="H97" i="4"/>
  <c r="G94" i="4"/>
  <c r="E94" i="4"/>
  <c r="D94" i="4"/>
  <c r="H93" i="4"/>
  <c r="H91" i="4"/>
  <c r="F90" i="4"/>
  <c r="H90" i="4" s="1"/>
  <c r="H89" i="4"/>
  <c r="G87" i="4"/>
  <c r="E19" i="13" s="1"/>
  <c r="F87" i="4"/>
  <c r="E87" i="4"/>
  <c r="D87" i="4"/>
  <c r="H86" i="4"/>
  <c r="H85" i="4"/>
  <c r="H84" i="4"/>
  <c r="G82" i="4"/>
  <c r="F82" i="4"/>
  <c r="E82" i="4"/>
  <c r="D82" i="4"/>
  <c r="H81" i="4"/>
  <c r="H82" i="4" s="1"/>
  <c r="G78" i="4"/>
  <c r="E16" i="13" s="1"/>
  <c r="F78" i="4"/>
  <c r="E78" i="4"/>
  <c r="D78" i="4"/>
  <c r="H77" i="4"/>
  <c r="H76" i="4"/>
  <c r="G73" i="4"/>
  <c r="F73" i="4"/>
  <c r="E73" i="4"/>
  <c r="D73" i="4"/>
  <c r="H72" i="4"/>
  <c r="H71" i="4"/>
  <c r="H70" i="4"/>
  <c r="H69" i="4"/>
  <c r="H68" i="4"/>
  <c r="H67" i="4"/>
  <c r="F64" i="4"/>
  <c r="E64" i="4"/>
  <c r="D64" i="4"/>
  <c r="G63" i="4"/>
  <c r="H63" i="4" s="1"/>
  <c r="G62" i="4"/>
  <c r="G60" i="4"/>
  <c r="E24" i="13" s="1"/>
  <c r="F60" i="4"/>
  <c r="E60" i="4"/>
  <c r="D60" i="4"/>
  <c r="H59" i="4"/>
  <c r="H58" i="4"/>
  <c r="H57" i="4"/>
  <c r="H56" i="4"/>
  <c r="H55" i="4"/>
  <c r="H54" i="4"/>
  <c r="H53" i="4"/>
  <c r="G51" i="4"/>
  <c r="E20" i="13" s="1"/>
  <c r="F51" i="4"/>
  <c r="E51" i="4"/>
  <c r="D51" i="4"/>
  <c r="H50" i="4"/>
  <c r="H49" i="4"/>
  <c r="H48" i="4"/>
  <c r="H47" i="4"/>
  <c r="H46" i="4"/>
  <c r="H45" i="4"/>
  <c r="H44" i="4"/>
  <c r="H43" i="4"/>
  <c r="H42" i="4"/>
  <c r="H41" i="4"/>
  <c r="H40" i="4"/>
  <c r="G38" i="4"/>
  <c r="F38" i="4"/>
  <c r="D38" i="4"/>
  <c r="H37" i="4"/>
  <c r="E37" i="4"/>
  <c r="E38" i="4" s="1"/>
  <c r="H36" i="4"/>
  <c r="G34" i="4"/>
  <c r="F34" i="4"/>
  <c r="E34" i="4"/>
  <c r="D34" i="4"/>
  <c r="H33" i="4"/>
  <c r="H34" i="4" s="1"/>
  <c r="G30" i="4"/>
  <c r="E46" i="31" s="1"/>
  <c r="F30" i="4"/>
  <c r="E30" i="4"/>
  <c r="D30" i="4"/>
  <c r="H29" i="4"/>
  <c r="H30" i="4" s="1"/>
  <c r="G18" i="4"/>
  <c r="E29" i="33" s="1"/>
  <c r="F18" i="4"/>
  <c r="E18" i="4"/>
  <c r="D18" i="4"/>
  <c r="H17" i="4"/>
  <c r="H16" i="4"/>
  <c r="F13" i="4"/>
  <c r="E13" i="4"/>
  <c r="D13" i="4"/>
  <c r="G12" i="4"/>
  <c r="G13" i="4" s="1"/>
  <c r="G9" i="4"/>
  <c r="F9" i="4"/>
  <c r="E9" i="4"/>
  <c r="D9" i="4"/>
  <c r="H8" i="4"/>
  <c r="H7" i="4"/>
  <c r="E179" i="31" l="1"/>
  <c r="F179" i="31" s="1"/>
  <c r="E182" i="33"/>
  <c r="F182" i="33" s="1"/>
  <c r="E18" i="31"/>
  <c r="E18" i="33"/>
  <c r="E145" i="31"/>
  <c r="F145" i="31" s="1"/>
  <c r="E148" i="33"/>
  <c r="F148" i="33" s="1"/>
  <c r="E224" i="31"/>
  <c r="E228" i="33"/>
  <c r="E28" i="31"/>
  <c r="F28" i="31" s="1"/>
  <c r="E28" i="33"/>
  <c r="F28" i="33" s="1"/>
  <c r="E210" i="31"/>
  <c r="E214" i="33"/>
  <c r="E231" i="31"/>
  <c r="F231" i="31" s="1"/>
  <c r="E236" i="33"/>
  <c r="E32" i="31"/>
  <c r="E30" i="31" s="1"/>
  <c r="E32" i="33"/>
  <c r="E175" i="31"/>
  <c r="E179" i="33"/>
  <c r="E213" i="31"/>
  <c r="E217" i="33"/>
  <c r="E70" i="31"/>
  <c r="E69" i="31" s="1"/>
  <c r="E71" i="33"/>
  <c r="E112" i="31"/>
  <c r="E110" i="31" s="1"/>
  <c r="E114" i="33"/>
  <c r="E212" i="31"/>
  <c r="E216" i="33"/>
  <c r="E125" i="31"/>
  <c r="E127" i="33"/>
  <c r="E174" i="31"/>
  <c r="E6" i="13"/>
  <c r="E220" i="31"/>
  <c r="E42" i="31"/>
  <c r="F46" i="31"/>
  <c r="E7" i="13"/>
  <c r="E207" i="31"/>
  <c r="E27" i="13"/>
  <c r="E29" i="31"/>
  <c r="E229" i="31"/>
  <c r="E32" i="13"/>
  <c r="I50" i="20"/>
  <c r="F94" i="4"/>
  <c r="H142" i="4"/>
  <c r="H143" i="4" s="1"/>
  <c r="H18" i="4"/>
  <c r="I16" i="20"/>
  <c r="I213" i="20"/>
  <c r="I207" i="20"/>
  <c r="I27" i="20"/>
  <c r="I30" i="20"/>
  <c r="I111" i="20"/>
  <c r="H111" i="4"/>
  <c r="I210" i="20"/>
  <c r="I224" i="20"/>
  <c r="I68" i="20"/>
  <c r="I178" i="20"/>
  <c r="I26" i="20"/>
  <c r="I123" i="20"/>
  <c r="I144" i="20"/>
  <c r="I175" i="20"/>
  <c r="I212" i="20"/>
  <c r="I231" i="20"/>
  <c r="E11" i="13"/>
  <c r="E29" i="13"/>
  <c r="E17" i="13"/>
  <c r="H12" i="4"/>
  <c r="H13" i="4" s="1"/>
  <c r="E21" i="13"/>
  <c r="H87" i="4"/>
  <c r="E25" i="13"/>
  <c r="H94" i="4"/>
  <c r="E10" i="13"/>
  <c r="E18" i="13"/>
  <c r="E26" i="13"/>
  <c r="H9" i="4"/>
  <c r="G101" i="4"/>
  <c r="E147" i="33" s="1"/>
  <c r="E12" i="13"/>
  <c r="E28" i="13"/>
  <c r="H150" i="4"/>
  <c r="H51" i="4"/>
  <c r="H118" i="4"/>
  <c r="E14" i="13"/>
  <c r="E30" i="13"/>
  <c r="E15" i="13"/>
  <c r="E31" i="13"/>
  <c r="H38" i="4"/>
  <c r="G64" i="4"/>
  <c r="E88" i="33" s="1"/>
  <c r="H78" i="4"/>
  <c r="E34" i="13"/>
  <c r="E9" i="13"/>
  <c r="H73" i="4"/>
  <c r="H60" i="4"/>
  <c r="H62" i="4"/>
  <c r="H64" i="4" s="1"/>
  <c r="H98" i="4"/>
  <c r="H101" i="4" s="1"/>
  <c r="E30" i="33" l="1"/>
  <c r="E224" i="33"/>
  <c r="E70" i="33"/>
  <c r="F236" i="33"/>
  <c r="E234" i="33"/>
  <c r="E145" i="33"/>
  <c r="E112" i="33"/>
  <c r="E9" i="33"/>
  <c r="E8" i="33" s="1"/>
  <c r="E178" i="33"/>
  <c r="E9" i="31"/>
  <c r="E8" i="31" s="1"/>
  <c r="E87" i="31"/>
  <c r="E144" i="31"/>
  <c r="I143" i="20"/>
  <c r="E22" i="13"/>
  <c r="I86" i="20"/>
  <c r="E23" i="13"/>
  <c r="E429" i="2"/>
  <c r="F429" i="2"/>
  <c r="G429" i="2"/>
  <c r="K53" i="14" s="1"/>
  <c r="H427" i="2"/>
  <c r="H428" i="2"/>
  <c r="H426" i="2"/>
  <c r="D429" i="2"/>
  <c r="E143" i="31" l="1"/>
  <c r="H429" i="2"/>
  <c r="J32" i="9"/>
  <c r="J29" i="9"/>
  <c r="J59" i="9"/>
  <c r="H10" i="5"/>
  <c r="H12" i="5"/>
  <c r="J6" i="9"/>
  <c r="G7" i="11"/>
  <c r="C81" i="33" l="1"/>
  <c r="C80" i="31"/>
  <c r="F80" i="31" s="1"/>
  <c r="C211" i="33"/>
  <c r="C207" i="31"/>
  <c r="D44" i="31"/>
  <c r="D45" i="33"/>
  <c r="C105" i="33"/>
  <c r="F105" i="33" s="1"/>
  <c r="C103" i="31"/>
  <c r="F103" i="31" s="1"/>
  <c r="C185" i="33"/>
  <c r="C182" i="31"/>
  <c r="D42" i="31"/>
  <c r="G42" i="20"/>
  <c r="I221" i="20"/>
  <c r="F73" i="8"/>
  <c r="G73" i="8"/>
  <c r="E73" i="8"/>
  <c r="H70" i="8"/>
  <c r="H71" i="8"/>
  <c r="H72" i="8"/>
  <c r="H69" i="8"/>
  <c r="D43" i="33" l="1"/>
  <c r="F81" i="33"/>
  <c r="H73" i="8"/>
  <c r="H62" i="8"/>
  <c r="H578" i="2" l="1"/>
  <c r="H603" i="2"/>
  <c r="H602" i="2"/>
  <c r="H601" i="2"/>
  <c r="F18" i="8" l="1"/>
  <c r="E18" i="8"/>
  <c r="G18" i="8"/>
  <c r="H16" i="8"/>
  <c r="G1305" i="2"/>
  <c r="E1305" i="2"/>
  <c r="E1348" i="2"/>
  <c r="F1348" i="2"/>
  <c r="G1348" i="2"/>
  <c r="K72" i="14" s="1"/>
  <c r="D1348" i="2"/>
  <c r="H1342" i="2"/>
  <c r="H1343" i="2"/>
  <c r="H1344" i="2"/>
  <c r="H1345" i="2"/>
  <c r="H1346" i="2"/>
  <c r="H1347" i="2"/>
  <c r="H1341" i="2"/>
  <c r="E95" i="33" l="1"/>
  <c r="E93" i="31"/>
  <c r="I92" i="20"/>
  <c r="H1348" i="2"/>
  <c r="K39" i="20"/>
  <c r="F93" i="31" l="1"/>
  <c r="E86" i="31"/>
  <c r="D212" i="33"/>
  <c r="F212" i="33" s="1"/>
  <c r="D208" i="31"/>
  <c r="F208" i="31" s="1"/>
  <c r="F95" i="33"/>
  <c r="E87" i="33"/>
  <c r="G208" i="20"/>
  <c r="I33" i="20"/>
  <c r="G33" i="20"/>
  <c r="K38" i="20"/>
  <c r="G308" i="2" l="1"/>
  <c r="H65" i="8"/>
  <c r="F25" i="5" l="1"/>
  <c r="D25" i="5"/>
  <c r="E577" i="2"/>
  <c r="E571" i="2"/>
  <c r="F7" i="6" l="1"/>
  <c r="G7" i="6"/>
  <c r="E7" i="6"/>
  <c r="H6" i="6"/>
  <c r="H7" i="6" s="1"/>
  <c r="F10" i="6"/>
  <c r="G10" i="6"/>
  <c r="E10" i="6"/>
  <c r="H9" i="6"/>
  <c r="H10" i="6" s="1"/>
  <c r="D110" i="33" l="1"/>
  <c r="D108" i="31"/>
  <c r="D107" i="31" s="1"/>
  <c r="G900" i="2"/>
  <c r="K36" i="14" s="1"/>
  <c r="F900" i="2"/>
  <c r="D900" i="2"/>
  <c r="H899" i="2"/>
  <c r="H898" i="2"/>
  <c r="E898" i="2"/>
  <c r="E900" i="2" s="1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D109" i="33" l="1"/>
  <c r="H900" i="2"/>
  <c r="D127" i="33" s="1"/>
  <c r="F14" i="11"/>
  <c r="F38" i="11"/>
  <c r="E38" i="11"/>
  <c r="D38" i="11"/>
  <c r="G37" i="11"/>
  <c r="G38" i="11" s="1"/>
  <c r="C138" i="20" s="1"/>
  <c r="G29" i="6"/>
  <c r="F29" i="6"/>
  <c r="E29" i="6"/>
  <c r="H28" i="6"/>
  <c r="H29" i="6" s="1"/>
  <c r="D125" i="31" l="1"/>
  <c r="D16" i="12"/>
  <c r="G123" i="20"/>
  <c r="G16" i="3" l="1"/>
  <c r="I75" i="14" s="1"/>
  <c r="F16" i="3"/>
  <c r="E16" i="3"/>
  <c r="D16" i="3"/>
  <c r="H15" i="3"/>
  <c r="H16" i="3" s="1"/>
  <c r="H577" i="2" l="1"/>
  <c r="H518" i="2" l="1"/>
  <c r="H517" i="2"/>
  <c r="H516" i="2"/>
  <c r="H515" i="2"/>
  <c r="H514" i="2"/>
  <c r="H513" i="2"/>
  <c r="H512" i="2"/>
  <c r="H511" i="2"/>
  <c r="H510" i="2"/>
  <c r="E232" i="2"/>
  <c r="G26" i="6" l="1"/>
  <c r="F26" i="6"/>
  <c r="E26" i="6"/>
  <c r="H25" i="6"/>
  <c r="H26" i="6" s="1"/>
  <c r="E32" i="11"/>
  <c r="H23" i="3" l="1"/>
  <c r="H24" i="3" l="1"/>
  <c r="G24" i="3"/>
  <c r="I71" i="14" s="1"/>
  <c r="F24" i="3"/>
  <c r="E24" i="3"/>
  <c r="D24" i="3"/>
  <c r="D193" i="33" l="1"/>
  <c r="F193" i="33" s="1"/>
  <c r="D190" i="31"/>
  <c r="F190" i="31" s="1"/>
  <c r="G189" i="20"/>
  <c r="K223" i="20"/>
  <c r="K93" i="20"/>
  <c r="K89" i="20"/>
  <c r="K88" i="20"/>
  <c r="K87" i="20"/>
  <c r="K82" i="20"/>
  <c r="K81" i="20"/>
  <c r="K79" i="20"/>
  <c r="K77" i="20"/>
  <c r="K76" i="20"/>
  <c r="K75" i="20"/>
  <c r="K71" i="20"/>
  <c r="K60" i="20"/>
  <c r="K59" i="20"/>
  <c r="K58" i="20"/>
  <c r="K55" i="20"/>
  <c r="K54" i="20"/>
  <c r="K53" i="20"/>
  <c r="K50" i="20"/>
  <c r="K49" i="20"/>
  <c r="K48" i="20"/>
  <c r="K37" i="20"/>
  <c r="K36" i="20"/>
  <c r="K29" i="20"/>
  <c r="K25" i="20"/>
  <c r="K24" i="20"/>
  <c r="K15" i="20"/>
  <c r="K13" i="20"/>
  <c r="K12" i="20"/>
  <c r="K11" i="20"/>
  <c r="K10" i="20"/>
  <c r="G103" i="20"/>
  <c r="G67" i="20"/>
  <c r="G47" i="20"/>
  <c r="G40" i="20"/>
  <c r="G102" i="20"/>
  <c r="G101" i="20"/>
  <c r="H575" i="2"/>
  <c r="H183" i="2"/>
  <c r="H182" i="2"/>
  <c r="H181" i="2"/>
  <c r="H180" i="2"/>
  <c r="H179" i="2"/>
  <c r="H178" i="2"/>
  <c r="J57" i="9"/>
  <c r="G802" i="2"/>
  <c r="E519" i="2"/>
  <c r="G519" i="2"/>
  <c r="K48" i="14" s="1"/>
  <c r="D519" i="2"/>
  <c r="C104" i="33" l="1"/>
  <c r="F104" i="33" s="1"/>
  <c r="C102" i="31"/>
  <c r="F102" i="31" s="1"/>
  <c r="H519" i="2"/>
  <c r="E101" i="20"/>
  <c r="H20" i="15"/>
  <c r="G25" i="5"/>
  <c r="H21" i="15"/>
  <c r="D280" i="2"/>
  <c r="D86" i="33" l="1"/>
  <c r="D85" i="31"/>
  <c r="G84" i="20"/>
  <c r="I65" i="20"/>
  <c r="G65" i="20"/>
  <c r="C65" i="20"/>
  <c r="K218" i="20"/>
  <c r="K217" i="20"/>
  <c r="K216" i="20"/>
  <c r="K214" i="20"/>
  <c r="K209" i="20"/>
  <c r="K208" i="20"/>
  <c r="K203" i="20"/>
  <c r="K202" i="20"/>
  <c r="K201" i="20"/>
  <c r="K200" i="20"/>
  <c r="K199" i="20"/>
  <c r="K197" i="20"/>
  <c r="K196" i="20"/>
  <c r="K195" i="20"/>
  <c r="K194" i="20"/>
  <c r="K192" i="20"/>
  <c r="K191" i="20"/>
  <c r="K190" i="20"/>
  <c r="K189" i="20"/>
  <c r="K186" i="20"/>
  <c r="K184" i="20"/>
  <c r="K183" i="20"/>
  <c r="K182" i="20"/>
  <c r="K179" i="20"/>
  <c r="K177" i="20"/>
  <c r="K164" i="20"/>
  <c r="K159" i="20"/>
  <c r="K158" i="20"/>
  <c r="K157" i="20"/>
  <c r="K155" i="20"/>
  <c r="K150" i="20"/>
  <c r="K147" i="20"/>
  <c r="K144" i="20"/>
  <c r="K137" i="20"/>
  <c r="K135" i="20"/>
  <c r="K133" i="20"/>
  <c r="K132" i="20"/>
  <c r="K131" i="20"/>
  <c r="K130" i="20"/>
  <c r="K129" i="20"/>
  <c r="K128" i="20"/>
  <c r="K127" i="20"/>
  <c r="K126" i="20"/>
  <c r="K125" i="20"/>
  <c r="K119" i="20"/>
  <c r="K116" i="20"/>
  <c r="K115" i="20"/>
  <c r="K112" i="20"/>
  <c r="K108" i="20"/>
  <c r="K105" i="20"/>
  <c r="K98" i="20"/>
  <c r="K69" i="20"/>
  <c r="K51" i="20"/>
  <c r="K47" i="20" s="1"/>
  <c r="E70" i="20"/>
  <c r="E47" i="20"/>
  <c r="K110" i="20"/>
  <c r="K101" i="20"/>
  <c r="C45" i="14" l="1"/>
  <c r="J18" i="9" l="1"/>
  <c r="I62" i="20"/>
  <c r="E166" i="20"/>
  <c r="C10" i="33" l="1"/>
  <c r="C10" i="31"/>
  <c r="E8" i="20"/>
  <c r="G229" i="20"/>
  <c r="C229" i="20"/>
  <c r="I227" i="20"/>
  <c r="G227" i="20"/>
  <c r="C227" i="20"/>
  <c r="G225" i="20"/>
  <c r="C225" i="20"/>
  <c r="C220" i="20"/>
  <c r="C206" i="20"/>
  <c r="I180" i="20"/>
  <c r="C180" i="20"/>
  <c r="C174" i="20"/>
  <c r="C171" i="20"/>
  <c r="I166" i="20"/>
  <c r="G168" i="20"/>
  <c r="C168" i="20"/>
  <c r="C166" i="20"/>
  <c r="I152" i="20"/>
  <c r="I161" i="20"/>
  <c r="G161" i="20"/>
  <c r="C161" i="20"/>
  <c r="C152" i="20"/>
  <c r="K149" i="20"/>
  <c r="I149" i="20"/>
  <c r="G149" i="20"/>
  <c r="C149" i="20"/>
  <c r="G145" i="20"/>
  <c r="C145" i="20"/>
  <c r="G142" i="20"/>
  <c r="C142" i="20"/>
  <c r="I140" i="20"/>
  <c r="G140" i="20"/>
  <c r="C140" i="20"/>
  <c r="G136" i="20"/>
  <c r="C136" i="20"/>
  <c r="I120" i="20"/>
  <c r="G120" i="20"/>
  <c r="C120" i="20"/>
  <c r="I117" i="20"/>
  <c r="G117" i="20"/>
  <c r="C117" i="20"/>
  <c r="I113" i="20"/>
  <c r="C113" i="20"/>
  <c r="I109" i="20"/>
  <c r="C109" i="20"/>
  <c r="I106" i="20"/>
  <c r="C106" i="20"/>
  <c r="I103" i="20"/>
  <c r="C103" i="20"/>
  <c r="C96" i="20"/>
  <c r="I73" i="20"/>
  <c r="C73" i="20"/>
  <c r="K70" i="20"/>
  <c r="I70" i="20"/>
  <c r="G70" i="20"/>
  <c r="C70" i="20"/>
  <c r="C67" i="20"/>
  <c r="C62" i="20"/>
  <c r="I52" i="20"/>
  <c r="C52" i="20"/>
  <c r="I47" i="20"/>
  <c r="C47" i="20"/>
  <c r="C40" i="20"/>
  <c r="C33" i="20"/>
  <c r="C28" i="20"/>
  <c r="C151" i="20" l="1"/>
  <c r="C165" i="20"/>
  <c r="I151" i="20"/>
  <c r="C170" i="20"/>
  <c r="C7" i="20" l="1"/>
  <c r="C6" i="20" s="1"/>
  <c r="J7" i="9"/>
  <c r="J8" i="9"/>
  <c r="J9" i="9"/>
  <c r="J10" i="9"/>
  <c r="J11" i="9"/>
  <c r="J13" i="9"/>
  <c r="J14" i="9"/>
  <c r="J15" i="9"/>
  <c r="J16" i="9"/>
  <c r="J17" i="9"/>
  <c r="J19" i="9"/>
  <c r="J20" i="9"/>
  <c r="J21" i="9"/>
  <c r="J22" i="9"/>
  <c r="J23" i="9"/>
  <c r="J24" i="9"/>
  <c r="J25" i="9"/>
  <c r="J26" i="9"/>
  <c r="J27" i="9"/>
  <c r="J28" i="9"/>
  <c r="J30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7" i="9"/>
  <c r="J48" i="9"/>
  <c r="J49" i="9"/>
  <c r="J50" i="9"/>
  <c r="J51" i="9"/>
  <c r="J52" i="9"/>
  <c r="J53" i="9"/>
  <c r="J54" i="9"/>
  <c r="J55" i="9"/>
  <c r="J56" i="9"/>
  <c r="J58" i="9"/>
  <c r="J60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80" i="9"/>
  <c r="G10" i="9"/>
  <c r="G11" i="5"/>
  <c r="H11" i="5" s="1"/>
  <c r="G24" i="15"/>
  <c r="D15" i="12"/>
  <c r="F32" i="11"/>
  <c r="D32" i="11"/>
  <c r="G31" i="11"/>
  <c r="G32" i="11" s="1"/>
  <c r="C16" i="33" l="1"/>
  <c r="F16" i="33" s="1"/>
  <c r="C16" i="31"/>
  <c r="F16" i="31" s="1"/>
  <c r="C176" i="33"/>
  <c r="C172" i="31"/>
  <c r="C44" i="33"/>
  <c r="C43" i="31"/>
  <c r="C64" i="33"/>
  <c r="F64" i="33" s="1"/>
  <c r="C62" i="31"/>
  <c r="F62" i="31" s="1"/>
  <c r="C97" i="33"/>
  <c r="C95" i="31"/>
  <c r="C223" i="33"/>
  <c r="F223" i="33" s="1"/>
  <c r="C219" i="31"/>
  <c r="F219" i="31" s="1"/>
  <c r="C122" i="33"/>
  <c r="C119" i="31"/>
  <c r="C225" i="33"/>
  <c r="C221" i="31"/>
  <c r="C29" i="33"/>
  <c r="F29" i="33" s="1"/>
  <c r="C29" i="31"/>
  <c r="F29" i="31" s="1"/>
  <c r="C69" i="33"/>
  <c r="C68" i="31"/>
  <c r="C165" i="33"/>
  <c r="F165" i="33" s="1"/>
  <c r="C162" i="31"/>
  <c r="C209" i="33"/>
  <c r="F209" i="33" s="1"/>
  <c r="C205" i="31"/>
  <c r="F205" i="31" s="1"/>
  <c r="C71" i="33"/>
  <c r="C70" i="31"/>
  <c r="C110" i="33"/>
  <c r="C108" i="31"/>
  <c r="C179" i="33"/>
  <c r="C175" i="31"/>
  <c r="C174" i="31" s="1"/>
  <c r="C127" i="33"/>
  <c r="C125" i="31"/>
  <c r="C38" i="33"/>
  <c r="F38" i="33" s="1"/>
  <c r="C37" i="31"/>
  <c r="F37" i="31" s="1"/>
  <c r="C20" i="33"/>
  <c r="F20" i="33" s="1"/>
  <c r="C20" i="31"/>
  <c r="F20" i="31" s="1"/>
  <c r="C107" i="33"/>
  <c r="C105" i="31"/>
  <c r="C226" i="33"/>
  <c r="F226" i="33" s="1"/>
  <c r="C222" i="31"/>
  <c r="F222" i="31" s="1"/>
  <c r="C34" i="33"/>
  <c r="F34" i="33" s="1"/>
  <c r="C33" i="31"/>
  <c r="F33" i="31" s="1"/>
  <c r="C230" i="33"/>
  <c r="C229" i="33" s="1"/>
  <c r="C226" i="31"/>
  <c r="C214" i="33"/>
  <c r="C210" i="31"/>
  <c r="C142" i="33"/>
  <c r="F142" i="33" s="1"/>
  <c r="C140" i="31"/>
  <c r="F140" i="31" s="1"/>
  <c r="C18" i="33"/>
  <c r="C18" i="31"/>
  <c r="C37" i="33"/>
  <c r="C36" i="31"/>
  <c r="C58" i="33"/>
  <c r="C57" i="31"/>
  <c r="C66" i="33"/>
  <c r="C65" i="31"/>
  <c r="C114" i="33"/>
  <c r="C112" i="31"/>
  <c r="C110" i="31" s="1"/>
  <c r="C117" i="33"/>
  <c r="C115" i="31"/>
  <c r="C114" i="31" s="1"/>
  <c r="C150" i="33"/>
  <c r="C147" i="31"/>
  <c r="C100" i="33"/>
  <c r="C98" i="31"/>
  <c r="C32" i="33"/>
  <c r="C32" i="31"/>
  <c r="C208" i="33"/>
  <c r="F208" i="33" s="1"/>
  <c r="C204" i="31"/>
  <c r="F204" i="31" s="1"/>
  <c r="C166" i="33"/>
  <c r="C163" i="31"/>
  <c r="F163" i="31" s="1"/>
  <c r="C157" i="33"/>
  <c r="C154" i="31"/>
  <c r="C177" i="33"/>
  <c r="C173" i="31"/>
  <c r="C125" i="33"/>
  <c r="C123" i="31"/>
  <c r="C217" i="33"/>
  <c r="F217" i="33" s="1"/>
  <c r="C213" i="31"/>
  <c r="F213" i="31" s="1"/>
  <c r="C19" i="33"/>
  <c r="F19" i="33" s="1"/>
  <c r="C19" i="31"/>
  <c r="F19" i="31" s="1"/>
  <c r="C45" i="33"/>
  <c r="F45" i="33" s="1"/>
  <c r="C44" i="31"/>
  <c r="F44" i="31" s="1"/>
  <c r="C46" i="33"/>
  <c r="F46" i="33" s="1"/>
  <c r="C45" i="31"/>
  <c r="F45" i="31" s="1"/>
  <c r="C21" i="33"/>
  <c r="F21" i="33" s="1"/>
  <c r="C21" i="31"/>
  <c r="F21" i="31" s="1"/>
  <c r="C144" i="33"/>
  <c r="C142" i="31"/>
  <c r="C59" i="33"/>
  <c r="C58" i="31"/>
  <c r="C232" i="33"/>
  <c r="C228" i="31"/>
  <c r="C77" i="33"/>
  <c r="C76" i="31"/>
  <c r="C235" i="33"/>
  <c r="C230" i="31"/>
  <c r="C83" i="33"/>
  <c r="C82" i="31"/>
  <c r="C228" i="33"/>
  <c r="C224" i="31"/>
  <c r="C160" i="33"/>
  <c r="C157" i="31"/>
  <c r="C86" i="33"/>
  <c r="F86" i="33" s="1"/>
  <c r="C85" i="31"/>
  <c r="F85" i="31" s="1"/>
  <c r="C35" i="33"/>
  <c r="F35" i="33" s="1"/>
  <c r="C34" i="31"/>
  <c r="F34" i="31" s="1"/>
  <c r="C48" i="33"/>
  <c r="F48" i="33" s="1"/>
  <c r="C47" i="31"/>
  <c r="F47" i="31" s="1"/>
  <c r="C215" i="33"/>
  <c r="C211" i="31"/>
  <c r="C172" i="33"/>
  <c r="C169" i="31"/>
  <c r="C189" i="33"/>
  <c r="C186" i="31"/>
  <c r="C141" i="33"/>
  <c r="C139" i="31"/>
  <c r="C192" i="33"/>
  <c r="F192" i="33" s="1"/>
  <c r="C189" i="31"/>
  <c r="F189" i="31" s="1"/>
  <c r="C137" i="33"/>
  <c r="C135" i="31"/>
  <c r="C67" i="33"/>
  <c r="C66" i="31"/>
  <c r="C147" i="33"/>
  <c r="C144" i="31"/>
  <c r="C102" i="33"/>
  <c r="F102" i="33" s="1"/>
  <c r="C100" i="31"/>
  <c r="F100" i="31" s="1"/>
  <c r="C11" i="33"/>
  <c r="C11" i="31"/>
  <c r="E104" i="20"/>
  <c r="E103" i="20" s="1"/>
  <c r="E224" i="20"/>
  <c r="E163" i="20"/>
  <c r="K163" i="20" s="1"/>
  <c r="E141" i="20"/>
  <c r="E140" i="20" s="1"/>
  <c r="E114" i="20"/>
  <c r="E113" i="20" s="1"/>
  <c r="E146" i="20"/>
  <c r="E145" i="20" s="1"/>
  <c r="E123" i="20"/>
  <c r="K123" i="20" s="1"/>
  <c r="E35" i="20"/>
  <c r="K35" i="20" s="1"/>
  <c r="E66" i="20"/>
  <c r="K66" i="20" s="1"/>
  <c r="K65" i="20" s="1"/>
  <c r="E34" i="20"/>
  <c r="E226" i="20"/>
  <c r="E225" i="20" s="1"/>
  <c r="E68" i="20"/>
  <c r="E67" i="20" s="1"/>
  <c r="E107" i="20"/>
  <c r="E106" i="20" s="1"/>
  <c r="E118" i="20"/>
  <c r="E117" i="20" s="1"/>
  <c r="E228" i="20"/>
  <c r="E227" i="20" s="1"/>
  <c r="E121" i="20"/>
  <c r="K121" i="20" s="1"/>
  <c r="K120" i="20" s="1"/>
  <c r="E213" i="20"/>
  <c r="E78" i="20"/>
  <c r="K78" i="20" s="1"/>
  <c r="E61" i="20"/>
  <c r="K61" i="20" s="1"/>
  <c r="E43" i="20"/>
  <c r="K43" i="20" s="1"/>
  <c r="E46" i="20"/>
  <c r="K46" i="20" s="1"/>
  <c r="E19" i="20"/>
  <c r="K19" i="20" s="1"/>
  <c r="E153" i="20"/>
  <c r="E173" i="20"/>
  <c r="E14" i="20"/>
  <c r="K14" i="20" s="1"/>
  <c r="E63" i="20"/>
  <c r="E64" i="20"/>
  <c r="E175" i="20"/>
  <c r="E174" i="20" s="1"/>
  <c r="E143" i="20"/>
  <c r="E221" i="20"/>
  <c r="E97" i="20"/>
  <c r="E32" i="20"/>
  <c r="K32" i="20" s="1"/>
  <c r="E30" i="20"/>
  <c r="E210" i="20"/>
  <c r="E16" i="20"/>
  <c r="E211" i="20"/>
  <c r="E139" i="20"/>
  <c r="K139" i="20" s="1"/>
  <c r="E94" i="20"/>
  <c r="E219" i="20"/>
  <c r="K219" i="20" s="1"/>
  <c r="E172" i="20"/>
  <c r="E171" i="20" s="1"/>
  <c r="E41" i="20"/>
  <c r="E99" i="20"/>
  <c r="K99" i="20" s="1"/>
  <c r="E9" i="20"/>
  <c r="E80" i="20"/>
  <c r="E17" i="20"/>
  <c r="K17" i="20" s="1"/>
  <c r="E42" i="20"/>
  <c r="K42" i="20" s="1"/>
  <c r="E134" i="20"/>
  <c r="E57" i="20"/>
  <c r="E207" i="20"/>
  <c r="E31" i="20"/>
  <c r="K31" i="20" s="1"/>
  <c r="E156" i="20"/>
  <c r="E18" i="20"/>
  <c r="K18" i="20" s="1"/>
  <c r="E185" i="20"/>
  <c r="E138" i="20"/>
  <c r="E205" i="20"/>
  <c r="K205" i="20" s="1"/>
  <c r="E188" i="20"/>
  <c r="K188" i="20" s="1"/>
  <c r="E102" i="20"/>
  <c r="K102" i="20" s="1"/>
  <c r="E111" i="20"/>
  <c r="E109" i="20" s="1"/>
  <c r="E84" i="20"/>
  <c r="K84" i="20" s="1"/>
  <c r="E92" i="20"/>
  <c r="K92" i="20" s="1"/>
  <c r="E222" i="20"/>
  <c r="K222" i="20" s="1"/>
  <c r="E169" i="20"/>
  <c r="E168" i="20" s="1"/>
  <c r="E165" i="20" s="1"/>
  <c r="E181" i="20"/>
  <c r="E74" i="20"/>
  <c r="E27" i="20"/>
  <c r="K27" i="20" s="1"/>
  <c r="E230" i="20"/>
  <c r="E229" i="20" s="1"/>
  <c r="E90" i="20"/>
  <c r="K90" i="20" s="1"/>
  <c r="C129" i="20"/>
  <c r="C122" i="20" s="1"/>
  <c r="E56" i="20"/>
  <c r="E204" i="20"/>
  <c r="K204" i="20" s="1"/>
  <c r="E162" i="20"/>
  <c r="E161" i="20" s="1"/>
  <c r="G571" i="2"/>
  <c r="G579" i="2" s="1"/>
  <c r="C229" i="31" l="1"/>
  <c r="F230" i="31"/>
  <c r="F229" i="31" s="1"/>
  <c r="C97" i="31"/>
  <c r="C220" i="31"/>
  <c r="F221" i="31"/>
  <c r="C171" i="33"/>
  <c r="C168" i="33" s="1"/>
  <c r="F235" i="33"/>
  <c r="F234" i="33" s="1"/>
  <c r="C234" i="33"/>
  <c r="C143" i="33"/>
  <c r="F144" i="33"/>
  <c r="F143" i="33" s="1"/>
  <c r="F157" i="33"/>
  <c r="F66" i="33"/>
  <c r="C65" i="33"/>
  <c r="C126" i="33"/>
  <c r="F127" i="33"/>
  <c r="F225" i="33"/>
  <c r="C224" i="33"/>
  <c r="C75" i="31"/>
  <c r="F76" i="31"/>
  <c r="F147" i="31"/>
  <c r="C146" i="31"/>
  <c r="F57" i="31"/>
  <c r="C53" i="31"/>
  <c r="F210" i="31"/>
  <c r="C206" i="31"/>
  <c r="F105" i="31"/>
  <c r="F104" i="31" s="1"/>
  <c r="C104" i="31"/>
  <c r="F162" i="31"/>
  <c r="F161" i="31" s="1"/>
  <c r="C161" i="31"/>
  <c r="F119" i="31"/>
  <c r="F118" i="31" s="1"/>
  <c r="C118" i="31"/>
  <c r="F43" i="31"/>
  <c r="C42" i="31"/>
  <c r="F154" i="31"/>
  <c r="F65" i="31"/>
  <c r="C63" i="31"/>
  <c r="C99" i="33"/>
  <c r="F77" i="33"/>
  <c r="C76" i="33"/>
  <c r="C164" i="33"/>
  <c r="F166" i="33"/>
  <c r="F164" i="33" s="1"/>
  <c r="F150" i="33"/>
  <c r="C149" i="33"/>
  <c r="C54" i="33"/>
  <c r="F58" i="33"/>
  <c r="F214" i="33"/>
  <c r="C210" i="33"/>
  <c r="F107" i="33"/>
  <c r="F106" i="33" s="1"/>
  <c r="C106" i="33"/>
  <c r="C178" i="33"/>
  <c r="F122" i="33"/>
  <c r="F121" i="33" s="1"/>
  <c r="C121" i="33"/>
  <c r="C43" i="33"/>
  <c r="F44" i="33"/>
  <c r="F43" i="33" s="1"/>
  <c r="C124" i="31"/>
  <c r="F125" i="31"/>
  <c r="C137" i="31"/>
  <c r="C225" i="31"/>
  <c r="C171" i="31"/>
  <c r="C145" i="33"/>
  <c r="F147" i="33"/>
  <c r="F145" i="33" s="1"/>
  <c r="C139" i="33"/>
  <c r="F232" i="33"/>
  <c r="F231" i="33" s="1"/>
  <c r="C231" i="33"/>
  <c r="C124" i="33"/>
  <c r="F125" i="33"/>
  <c r="F124" i="33" s="1"/>
  <c r="C116" i="33"/>
  <c r="F37" i="33"/>
  <c r="F36" i="33" s="1"/>
  <c r="C36" i="33"/>
  <c r="C109" i="33"/>
  <c r="F110" i="33"/>
  <c r="F109" i="33" s="1"/>
  <c r="F69" i="33"/>
  <c r="F68" i="33" s="1"/>
  <c r="C68" i="33"/>
  <c r="C168" i="31"/>
  <c r="C165" i="31" s="1"/>
  <c r="C141" i="31"/>
  <c r="F142" i="31"/>
  <c r="F141" i="31" s="1"/>
  <c r="C143" i="31"/>
  <c r="F144" i="31"/>
  <c r="F143" i="31" s="1"/>
  <c r="F228" i="31"/>
  <c r="F227" i="31" s="1"/>
  <c r="C227" i="31"/>
  <c r="F123" i="31"/>
  <c r="F122" i="31" s="1"/>
  <c r="C122" i="31"/>
  <c r="F36" i="31"/>
  <c r="C35" i="31"/>
  <c r="C107" i="31"/>
  <c r="F108" i="31"/>
  <c r="F107" i="31" s="1"/>
  <c r="F68" i="31"/>
  <c r="F67" i="31" s="1"/>
  <c r="C67" i="31"/>
  <c r="F42" i="31"/>
  <c r="C30" i="31"/>
  <c r="F35" i="31"/>
  <c r="C69" i="31"/>
  <c r="F70" i="31"/>
  <c r="F69" i="31" s="1"/>
  <c r="C174" i="33"/>
  <c r="C30" i="33"/>
  <c r="C112" i="33"/>
  <c r="C70" i="33"/>
  <c r="F71" i="33"/>
  <c r="F70" i="33" s="1"/>
  <c r="E96" i="20"/>
  <c r="E206" i="20"/>
  <c r="E28" i="20"/>
  <c r="K153" i="20"/>
  <c r="E136" i="20"/>
  <c r="K41" i="20"/>
  <c r="E40" i="20"/>
  <c r="K56" i="20"/>
  <c r="E52" i="20"/>
  <c r="K221" i="20"/>
  <c r="E220" i="20"/>
  <c r="K63" i="20"/>
  <c r="E62" i="20"/>
  <c r="E33" i="20"/>
  <c r="K74" i="20"/>
  <c r="E73" i="20"/>
  <c r="K34" i="20"/>
  <c r="K33" i="20" s="1"/>
  <c r="E120" i="20"/>
  <c r="K141" i="20"/>
  <c r="K140" i="20" s="1"/>
  <c r="E65" i="20"/>
  <c r="K104" i="20"/>
  <c r="K103" i="20" s="1"/>
  <c r="K228" i="20"/>
  <c r="K227" i="20" s="1"/>
  <c r="E122" i="20"/>
  <c r="K146" i="20"/>
  <c r="K118" i="20"/>
  <c r="K117" i="20" s="1"/>
  <c r="K230" i="20"/>
  <c r="K162" i="20"/>
  <c r="K161" i="20" s="1"/>
  <c r="E142" i="20"/>
  <c r="G936" i="2"/>
  <c r="F936" i="2"/>
  <c r="E936" i="2"/>
  <c r="D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K49" i="14" l="1"/>
  <c r="H936" i="2"/>
  <c r="D137" i="33" s="1"/>
  <c r="F18" i="6"/>
  <c r="E18" i="6"/>
  <c r="G18" i="6"/>
  <c r="H16" i="6"/>
  <c r="H17" i="6"/>
  <c r="G855" i="2"/>
  <c r="F855" i="2"/>
  <c r="E855" i="2"/>
  <c r="D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G1268" i="2"/>
  <c r="F1268" i="2"/>
  <c r="E1268" i="2"/>
  <c r="D1268" i="2"/>
  <c r="H1267" i="2"/>
  <c r="H1266" i="2"/>
  <c r="H1265" i="2"/>
  <c r="H1264" i="2"/>
  <c r="H1263" i="2"/>
  <c r="H1262" i="2"/>
  <c r="H1261" i="2"/>
  <c r="H1260" i="2"/>
  <c r="H1259" i="2"/>
  <c r="H1258" i="2"/>
  <c r="H1257" i="2"/>
  <c r="H1299" i="2"/>
  <c r="H1300" i="2"/>
  <c r="H1301" i="2"/>
  <c r="H1302" i="2"/>
  <c r="H1303" i="2"/>
  <c r="H1304" i="2"/>
  <c r="H1305" i="2"/>
  <c r="G8" i="1"/>
  <c r="D126" i="33" l="1"/>
  <c r="D135" i="31"/>
  <c r="G134" i="20"/>
  <c r="G122" i="20" s="1"/>
  <c r="H18" i="6"/>
  <c r="K35" i="14"/>
  <c r="K68" i="14"/>
  <c r="H1268" i="2"/>
  <c r="D191" i="33" s="1"/>
  <c r="F191" i="33" s="1"/>
  <c r="H855" i="2"/>
  <c r="G1236" i="2"/>
  <c r="F1236" i="2"/>
  <c r="E1236" i="2"/>
  <c r="D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306" i="2"/>
  <c r="H1307" i="2"/>
  <c r="H1308" i="2"/>
  <c r="H1309" i="2"/>
  <c r="H1310" i="2"/>
  <c r="H1311" i="2"/>
  <c r="H1312" i="2"/>
  <c r="H1313" i="2"/>
  <c r="H1314" i="2"/>
  <c r="H1315" i="2"/>
  <c r="D188" i="31" l="1"/>
  <c r="F188" i="31" s="1"/>
  <c r="D124" i="31"/>
  <c r="G187" i="20"/>
  <c r="K187" i="20" s="1"/>
  <c r="K67" i="14"/>
  <c r="H1236" i="2"/>
  <c r="D189" i="33" s="1"/>
  <c r="F189" i="33" s="1"/>
  <c r="D186" i="31" l="1"/>
  <c r="F186" i="31" s="1"/>
  <c r="G185" i="20"/>
  <c r="K185" i="20" s="1"/>
  <c r="K210" i="20" l="1"/>
  <c r="H1318" i="2"/>
  <c r="H1317" i="2"/>
  <c r="H1316" i="2"/>
  <c r="E1319" i="2"/>
  <c r="F1319" i="2"/>
  <c r="G1319" i="2"/>
  <c r="D1319" i="2"/>
  <c r="K37" i="14" l="1"/>
  <c r="H1319" i="2"/>
  <c r="D211" i="33" l="1"/>
  <c r="D207" i="31"/>
  <c r="G207" i="20"/>
  <c r="G38" i="6"/>
  <c r="F38" i="6"/>
  <c r="E38" i="6"/>
  <c r="H37" i="6"/>
  <c r="H38" i="6" s="1"/>
  <c r="G30" i="2"/>
  <c r="F30" i="2"/>
  <c r="E30" i="2"/>
  <c r="D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F207" i="31" l="1"/>
  <c r="F211" i="33"/>
  <c r="K30" i="14"/>
  <c r="H30" i="2"/>
  <c r="D10" i="33" s="1"/>
  <c r="F10" i="33" s="1"/>
  <c r="H17" i="8"/>
  <c r="H15" i="8"/>
  <c r="H14" i="8"/>
  <c r="G12" i="8"/>
  <c r="F12" i="8"/>
  <c r="E12" i="8"/>
  <c r="H11" i="8"/>
  <c r="H12" i="8" s="1"/>
  <c r="G23" i="6"/>
  <c r="F23" i="6"/>
  <c r="E23" i="6"/>
  <c r="H22" i="6"/>
  <c r="H21" i="6"/>
  <c r="H20" i="6"/>
  <c r="D10" i="31" l="1"/>
  <c r="H18" i="8"/>
  <c r="G8" i="20"/>
  <c r="H23" i="6"/>
  <c r="G1450" i="2"/>
  <c r="H63" i="8"/>
  <c r="H64" i="8"/>
  <c r="H66" i="8"/>
  <c r="F67" i="8"/>
  <c r="G67" i="8"/>
  <c r="E67" i="8"/>
  <c r="F10" i="31" l="1"/>
  <c r="K8" i="20"/>
  <c r="H67" i="8"/>
  <c r="I85" i="20" l="1"/>
  <c r="D1450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23" i="2"/>
  <c r="E1450" i="2"/>
  <c r="F1450" i="2"/>
  <c r="K56" i="14"/>
  <c r="I220" i="20" l="1"/>
  <c r="H1450" i="2"/>
  <c r="D228" i="33" l="1"/>
  <c r="D224" i="31"/>
  <c r="G224" i="20"/>
  <c r="F60" i="8"/>
  <c r="G60" i="8"/>
  <c r="E60" i="8"/>
  <c r="H51" i="8"/>
  <c r="H52" i="8"/>
  <c r="H53" i="8"/>
  <c r="H54" i="8"/>
  <c r="H55" i="8"/>
  <c r="H56" i="8"/>
  <c r="H57" i="8"/>
  <c r="H58" i="8"/>
  <c r="H59" i="8"/>
  <c r="H50" i="8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D64" i="2"/>
  <c r="E64" i="2"/>
  <c r="F64" i="2"/>
  <c r="G64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D106" i="2"/>
  <c r="E106" i="2"/>
  <c r="F106" i="2"/>
  <c r="G106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D147" i="2"/>
  <c r="E147" i="2"/>
  <c r="F147" i="2"/>
  <c r="G147" i="2"/>
  <c r="H176" i="2"/>
  <c r="H177" i="2"/>
  <c r="H184" i="2"/>
  <c r="H185" i="2"/>
  <c r="H186" i="2"/>
  <c r="H187" i="2"/>
  <c r="H188" i="2"/>
  <c r="H189" i="2"/>
  <c r="D190" i="2"/>
  <c r="E190" i="2"/>
  <c r="F190" i="2"/>
  <c r="G190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D232" i="2"/>
  <c r="F232" i="2"/>
  <c r="G232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E280" i="2"/>
  <c r="F280" i="2"/>
  <c r="G280" i="2"/>
  <c r="H307" i="2"/>
  <c r="H308" i="2"/>
  <c r="H309" i="2"/>
  <c r="H310" i="2"/>
  <c r="H311" i="2"/>
  <c r="H312" i="2"/>
  <c r="D313" i="2"/>
  <c r="E313" i="2"/>
  <c r="F313" i="2"/>
  <c r="G313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D355" i="2"/>
  <c r="E355" i="2"/>
  <c r="F355" i="2"/>
  <c r="G355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D407" i="2"/>
  <c r="E407" i="2"/>
  <c r="F407" i="2"/>
  <c r="G40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D482" i="2"/>
  <c r="E482" i="2"/>
  <c r="F482" i="2"/>
  <c r="G482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6" i="2"/>
  <c r="D579" i="2"/>
  <c r="E579" i="2"/>
  <c r="F579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4" i="2"/>
  <c r="H605" i="2"/>
  <c r="D606" i="2"/>
  <c r="E606" i="2"/>
  <c r="F606" i="2"/>
  <c r="G606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D684" i="2"/>
  <c r="E684" i="2"/>
  <c r="F684" i="2"/>
  <c r="G684" i="2"/>
  <c r="H714" i="2"/>
  <c r="H715" i="2"/>
  <c r="H716" i="2"/>
  <c r="H717" i="2"/>
  <c r="H718" i="2"/>
  <c r="H719" i="2"/>
  <c r="H720" i="2"/>
  <c r="H721" i="2"/>
  <c r="D722" i="2"/>
  <c r="E722" i="2"/>
  <c r="F722" i="2"/>
  <c r="G722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D777" i="2"/>
  <c r="E777" i="2"/>
  <c r="F777" i="2"/>
  <c r="G77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D816" i="2"/>
  <c r="E816" i="2"/>
  <c r="F816" i="2"/>
  <c r="G816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D1003" i="2"/>
  <c r="E1003" i="2"/>
  <c r="F1003" i="2"/>
  <c r="G1003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D1072" i="2"/>
  <c r="E1072" i="2"/>
  <c r="F1072" i="2"/>
  <c r="G1072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D1110" i="2"/>
  <c r="E1110" i="2"/>
  <c r="F1110" i="2"/>
  <c r="G111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D1150" i="2"/>
  <c r="E1150" i="2"/>
  <c r="F1150" i="2"/>
  <c r="G1150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D1194" i="2"/>
  <c r="E1194" i="2"/>
  <c r="F1194" i="2"/>
  <c r="G1194" i="2"/>
  <c r="H1381" i="2"/>
  <c r="H1382" i="2"/>
  <c r="H1383" i="2"/>
  <c r="H1384" i="2"/>
  <c r="G1385" i="2"/>
  <c r="H1386" i="2"/>
  <c r="H1387" i="2"/>
  <c r="H1388" i="2"/>
  <c r="H1389" i="2"/>
  <c r="H1390" i="2"/>
  <c r="D1391" i="2"/>
  <c r="E1391" i="2"/>
  <c r="F1391" i="2"/>
  <c r="D94" i="33" l="1"/>
  <c r="F94" i="33" s="1"/>
  <c r="D92" i="31"/>
  <c r="F92" i="31" s="1"/>
  <c r="D220" i="31"/>
  <c r="F224" i="31"/>
  <c r="F220" i="31" s="1"/>
  <c r="D224" i="33"/>
  <c r="F228" i="33"/>
  <c r="F224" i="33" s="1"/>
  <c r="K570" i="2"/>
  <c r="H579" i="2"/>
  <c r="D88" i="33" s="1"/>
  <c r="G220" i="20"/>
  <c r="K224" i="20"/>
  <c r="K220" i="20" s="1"/>
  <c r="K66" i="14"/>
  <c r="G91" i="20"/>
  <c r="K91" i="20" s="1"/>
  <c r="K69" i="14"/>
  <c r="K12" i="14"/>
  <c r="K11" i="14"/>
  <c r="H60" i="8"/>
  <c r="H190" i="2"/>
  <c r="D24" i="33" s="1"/>
  <c r="F24" i="33" s="1"/>
  <c r="H1385" i="2"/>
  <c r="H1391" i="2" s="1"/>
  <c r="G1391" i="2"/>
  <c r="H355" i="2"/>
  <c r="D32" i="33" s="1"/>
  <c r="H280" i="2"/>
  <c r="H1003" i="2"/>
  <c r="D158" i="33" s="1"/>
  <c r="H1072" i="2"/>
  <c r="D160" i="33" s="1"/>
  <c r="F160" i="33" s="1"/>
  <c r="H816" i="2"/>
  <c r="D117" i="33" s="1"/>
  <c r="H64" i="2"/>
  <c r="D11" i="33" s="1"/>
  <c r="H313" i="2"/>
  <c r="D67" i="33" s="1"/>
  <c r="H147" i="2"/>
  <c r="D23" i="33" s="1"/>
  <c r="F23" i="33" s="1"/>
  <c r="H106" i="2"/>
  <c r="D18" i="33" s="1"/>
  <c r="F18" i="33" s="1"/>
  <c r="H1110" i="2"/>
  <c r="H606" i="2"/>
  <c r="H407" i="2"/>
  <c r="H777" i="2"/>
  <c r="D114" i="33" s="1"/>
  <c r="H1194" i="2"/>
  <c r="D185" i="33" s="1"/>
  <c r="H1150" i="2"/>
  <c r="D179" i="33" s="1"/>
  <c r="H722" i="2"/>
  <c r="D103" i="33" s="1"/>
  <c r="H684" i="2"/>
  <c r="D98" i="33" s="1"/>
  <c r="H482" i="2"/>
  <c r="D83" i="33" s="1"/>
  <c r="H232" i="2"/>
  <c r="D25" i="33" s="1"/>
  <c r="F25" i="33" s="1"/>
  <c r="D116" i="33" l="1"/>
  <c r="F117" i="33"/>
  <c r="F116" i="33" s="1"/>
  <c r="D156" i="33"/>
  <c r="D155" i="33" s="1"/>
  <c r="D112" i="33"/>
  <c r="F114" i="33"/>
  <c r="F112" i="33" s="1"/>
  <c r="D76" i="33"/>
  <c r="F83" i="33"/>
  <c r="F76" i="33" s="1"/>
  <c r="D30" i="33"/>
  <c r="F32" i="33"/>
  <c r="F30" i="33" s="1"/>
  <c r="D99" i="33"/>
  <c r="F103" i="33"/>
  <c r="F98" i="33"/>
  <c r="D178" i="33"/>
  <c r="F179" i="33"/>
  <c r="F178" i="33" s="1"/>
  <c r="D65" i="33"/>
  <c r="F67" i="33"/>
  <c r="F65" i="33" s="1"/>
  <c r="D219" i="33"/>
  <c r="F219" i="33" s="1"/>
  <c r="D215" i="31"/>
  <c r="F215" i="31" s="1"/>
  <c r="D184" i="33"/>
  <c r="F185" i="33"/>
  <c r="D9" i="33"/>
  <c r="F11" i="33"/>
  <c r="D182" i="31"/>
  <c r="D175" i="31"/>
  <c r="D157" i="31"/>
  <c r="F157" i="31" s="1"/>
  <c r="D155" i="31"/>
  <c r="D115" i="31"/>
  <c r="D112" i="31"/>
  <c r="D96" i="31"/>
  <c r="F96" i="31" s="1"/>
  <c r="D101" i="31"/>
  <c r="D87" i="31"/>
  <c r="D82" i="31"/>
  <c r="D66" i="31"/>
  <c r="D32" i="31"/>
  <c r="D25" i="31"/>
  <c r="F25" i="31" s="1"/>
  <c r="D24" i="31"/>
  <c r="F24" i="31" s="1"/>
  <c r="D23" i="31"/>
  <c r="F23" i="31" s="1"/>
  <c r="D11" i="31"/>
  <c r="D18" i="31"/>
  <c r="F18" i="31" s="1"/>
  <c r="K571" i="2"/>
  <c r="K572" i="2" s="1"/>
  <c r="G95" i="20"/>
  <c r="K95" i="20" s="1"/>
  <c r="G154" i="20"/>
  <c r="G16" i="20"/>
  <c r="G30" i="20"/>
  <c r="G28" i="20" s="1"/>
  <c r="G175" i="20"/>
  <c r="G80" i="20"/>
  <c r="G73" i="20" s="1"/>
  <c r="G100" i="20"/>
  <c r="G96" i="20" s="1"/>
  <c r="G86" i="20"/>
  <c r="G215" i="20"/>
  <c r="K215" i="20" s="1"/>
  <c r="G64" i="20"/>
  <c r="G62" i="20" s="1"/>
  <c r="G111" i="20"/>
  <c r="G109" i="20" s="1"/>
  <c r="G9" i="20"/>
  <c r="G22" i="20"/>
  <c r="K22" i="20" s="1"/>
  <c r="G181" i="20"/>
  <c r="G180" i="20" s="1"/>
  <c r="G114" i="20"/>
  <c r="G113" i="20" s="1"/>
  <c r="G23" i="20"/>
  <c r="K23" i="20" s="1"/>
  <c r="G156" i="20"/>
  <c r="K156" i="20" s="1"/>
  <c r="G21" i="20"/>
  <c r="K21" i="20" s="1"/>
  <c r="F182" i="31" l="1"/>
  <c r="D181" i="31"/>
  <c r="D174" i="31"/>
  <c r="F175" i="31"/>
  <c r="F174" i="31" s="1"/>
  <c r="D153" i="31"/>
  <c r="D152" i="31" s="1"/>
  <c r="F115" i="31"/>
  <c r="F114" i="31" s="1"/>
  <c r="D114" i="31"/>
  <c r="F101" i="31"/>
  <c r="D97" i="31"/>
  <c r="D110" i="31"/>
  <c r="F112" i="31"/>
  <c r="F110" i="31" s="1"/>
  <c r="F82" i="31"/>
  <c r="F75" i="31" s="1"/>
  <c r="D75" i="31"/>
  <c r="D30" i="31"/>
  <c r="F32" i="31"/>
  <c r="F30" i="31" s="1"/>
  <c r="D63" i="31"/>
  <c r="F66" i="31"/>
  <c r="F63" i="31" s="1"/>
  <c r="F11" i="31"/>
  <c r="D9" i="31"/>
  <c r="K9" i="20"/>
  <c r="G7" i="20"/>
  <c r="K100" i="20"/>
  <c r="K64" i="20"/>
  <c r="K62" i="20" s="1"/>
  <c r="K181" i="20"/>
  <c r="K114" i="20"/>
  <c r="K113" i="20" s="1"/>
  <c r="K111" i="20"/>
  <c r="K109" i="20" s="1"/>
  <c r="G152" i="20"/>
  <c r="G151" i="20" s="1"/>
  <c r="K80" i="20"/>
  <c r="K73" i="20" s="1"/>
  <c r="G65" i="14"/>
  <c r="F9" i="1"/>
  <c r="E9" i="1"/>
  <c r="D9" i="1"/>
  <c r="G9" i="1"/>
  <c r="H8" i="1"/>
  <c r="D170" i="33" l="1"/>
  <c r="D167" i="31"/>
  <c r="G76" i="14"/>
  <c r="G167" i="20"/>
  <c r="K75" i="14"/>
  <c r="F167" i="31" l="1"/>
  <c r="F166" i="31" s="1"/>
  <c r="D166" i="31"/>
  <c r="D165" i="31" s="1"/>
  <c r="F170" i="33"/>
  <c r="F169" i="33" s="1"/>
  <c r="D169" i="33"/>
  <c r="D168" i="33" s="1"/>
  <c r="K167" i="20"/>
  <c r="K166" i="20" s="1"/>
  <c r="G166" i="20"/>
  <c r="G165" i="20" s="1"/>
  <c r="I142" i="20" l="1"/>
  <c r="K143" i="20"/>
  <c r="K142" i="20" s="1"/>
  <c r="B34" i="19"/>
  <c r="B36" i="19" s="1"/>
  <c r="B24" i="19"/>
  <c r="B26" i="19" s="1"/>
  <c r="B16" i="19"/>
  <c r="B11" i="19"/>
  <c r="B17" i="19" l="1"/>
  <c r="K22" i="14" l="1"/>
  <c r="K20" i="14"/>
  <c r="K19" i="14"/>
  <c r="K18" i="14"/>
  <c r="K17" i="14"/>
  <c r="K44" i="14"/>
  <c r="K24" i="14"/>
  <c r="K16" i="14"/>
  <c r="K15" i="14"/>
  <c r="K14" i="14"/>
  <c r="K64" i="14"/>
  <c r="K13" i="14"/>
  <c r="K10" i="14"/>
  <c r="K8" i="14"/>
  <c r="K7" i="14"/>
  <c r="K6" i="14"/>
  <c r="K21" i="14" l="1"/>
  <c r="K76" i="14" s="1"/>
  <c r="F26" i="11" l="1"/>
  <c r="G23" i="11"/>
  <c r="F39" i="11" l="1"/>
  <c r="G46" i="8"/>
  <c r="E46" i="8"/>
  <c r="H45" i="8"/>
  <c r="H44" i="8"/>
  <c r="F42" i="8"/>
  <c r="G42" i="8"/>
  <c r="E42" i="8"/>
  <c r="H41" i="8"/>
  <c r="H42" i="8" s="1"/>
  <c r="F38" i="8"/>
  <c r="G38" i="8"/>
  <c r="E38" i="8"/>
  <c r="E141" i="33" l="1"/>
  <c r="E139" i="31"/>
  <c r="K213" i="20"/>
  <c r="I138" i="20"/>
  <c r="H46" i="8"/>
  <c r="F36" i="18"/>
  <c r="D36" i="18"/>
  <c r="G35" i="18"/>
  <c r="G34" i="18"/>
  <c r="F21" i="18"/>
  <c r="I81" i="9" s="1"/>
  <c r="D21" i="18"/>
  <c r="G20" i="18"/>
  <c r="G19" i="18"/>
  <c r="G11" i="18"/>
  <c r="E137" i="31" l="1"/>
  <c r="F139" i="31"/>
  <c r="F137" i="31" s="1"/>
  <c r="E139" i="33"/>
  <c r="F141" i="33"/>
  <c r="F139" i="33" s="1"/>
  <c r="C63" i="14"/>
  <c r="J81" i="9"/>
  <c r="C17" i="14"/>
  <c r="I61" i="9"/>
  <c r="J61" i="9" s="1"/>
  <c r="I67" i="20"/>
  <c r="K68" i="20"/>
  <c r="K67" i="20" s="1"/>
  <c r="I136" i="20"/>
  <c r="K138" i="20"/>
  <c r="K136" i="20" s="1"/>
  <c r="G36" i="18"/>
  <c r="G21" i="18"/>
  <c r="D12" i="18"/>
  <c r="G10" i="18"/>
  <c r="E26" i="5"/>
  <c r="F26" i="5"/>
  <c r="E70" i="14" s="1"/>
  <c r="G26" i="5"/>
  <c r="D26" i="5"/>
  <c r="C26" i="5"/>
  <c r="C158" i="33" l="1"/>
  <c r="C155" i="31"/>
  <c r="C197" i="33"/>
  <c r="C194" i="31"/>
  <c r="E154" i="20"/>
  <c r="E152" i="20" s="1"/>
  <c r="E151" i="20" s="1"/>
  <c r="E193" i="20"/>
  <c r="F12" i="18"/>
  <c r="G9" i="18"/>
  <c r="F197" i="33" l="1"/>
  <c r="F184" i="33" s="1"/>
  <c r="C184" i="33"/>
  <c r="C173" i="33" s="1"/>
  <c r="F194" i="31"/>
  <c r="F181" i="31" s="1"/>
  <c r="C181" i="31"/>
  <c r="C170" i="31" s="1"/>
  <c r="C153" i="31"/>
  <c r="C152" i="31" s="1"/>
  <c r="F155" i="31"/>
  <c r="F153" i="31" s="1"/>
  <c r="F152" i="31" s="1"/>
  <c r="F158" i="33"/>
  <c r="F156" i="33" s="1"/>
  <c r="F155" i="33" s="1"/>
  <c r="C156" i="33"/>
  <c r="C155" i="33" s="1"/>
  <c r="K154" i="20"/>
  <c r="K152" i="20" s="1"/>
  <c r="K151" i="20" s="1"/>
  <c r="K193" i="20"/>
  <c r="K180" i="20" s="1"/>
  <c r="E180" i="20"/>
  <c r="E170" i="20" s="1"/>
  <c r="G12" i="18"/>
  <c r="K178" i="20" l="1"/>
  <c r="K16" i="20"/>
  <c r="K207" i="20"/>
  <c r="H15" i="17"/>
  <c r="H12" i="17"/>
  <c r="G20" i="5"/>
  <c r="E9" i="14" s="1"/>
  <c r="J79" i="9" s="1"/>
  <c r="G14" i="5"/>
  <c r="E15" i="14" s="1"/>
  <c r="F12" i="5"/>
  <c r="C22" i="33" l="1"/>
  <c r="C22" i="31"/>
  <c r="E20" i="20"/>
  <c r="E7" i="20" s="1"/>
  <c r="E6" i="20" s="1"/>
  <c r="I28" i="20"/>
  <c r="K30" i="20"/>
  <c r="K28" i="20" s="1"/>
  <c r="K45" i="20"/>
  <c r="K40" i="20" s="1"/>
  <c r="I40" i="20"/>
  <c r="I174" i="20"/>
  <c r="K175" i="20"/>
  <c r="K231" i="20"/>
  <c r="K229" i="20" s="1"/>
  <c r="I229" i="20"/>
  <c r="K26" i="20"/>
  <c r="I7" i="20"/>
  <c r="F22" i="31" l="1"/>
  <c r="F9" i="31" s="1"/>
  <c r="C9" i="31"/>
  <c r="C8" i="31" s="1"/>
  <c r="F22" i="33"/>
  <c r="F9" i="33" s="1"/>
  <c r="C9" i="33"/>
  <c r="C8" i="33" s="1"/>
  <c r="K20" i="20"/>
  <c r="K7" i="20" s="1"/>
  <c r="I6" i="20"/>
  <c r="H37" i="8"/>
  <c r="H36" i="8"/>
  <c r="E14" i="6"/>
  <c r="G14" i="6"/>
  <c r="F14" i="6"/>
  <c r="H13" i="6"/>
  <c r="H12" i="6"/>
  <c r="H38" i="8" l="1"/>
  <c r="H14" i="6"/>
  <c r="G25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4" i="11"/>
  <c r="G26" i="11" l="1"/>
  <c r="G12" i="16"/>
  <c r="C12" i="10" s="1"/>
  <c r="H11" i="16"/>
  <c r="H9" i="16"/>
  <c r="H10" i="16"/>
  <c r="D216" i="33" l="1"/>
  <c r="D212" i="31"/>
  <c r="G212" i="20"/>
  <c r="G39" i="11"/>
  <c r="C86" i="20"/>
  <c r="C85" i="20" s="1"/>
  <c r="C72" i="20" s="1"/>
  <c r="H12" i="16"/>
  <c r="C11" i="10"/>
  <c r="H23" i="15"/>
  <c r="H19" i="15"/>
  <c r="G6" i="9"/>
  <c r="G7" i="9"/>
  <c r="G8" i="9"/>
  <c r="G9" i="9"/>
  <c r="C27" i="14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H18" i="15"/>
  <c r="H22" i="15"/>
  <c r="H17" i="15"/>
  <c r="H16" i="15"/>
  <c r="H15" i="15"/>
  <c r="H10" i="15"/>
  <c r="H11" i="15"/>
  <c r="H12" i="15"/>
  <c r="H13" i="15"/>
  <c r="H14" i="15"/>
  <c r="H9" i="15"/>
  <c r="F212" i="31" l="1"/>
  <c r="D206" i="31"/>
  <c r="F216" i="33"/>
  <c r="D210" i="33"/>
  <c r="K212" i="20"/>
  <c r="G206" i="20"/>
  <c r="C15" i="14"/>
  <c r="C59" i="14"/>
  <c r="C13" i="14"/>
  <c r="C53" i="14"/>
  <c r="C47" i="14"/>
  <c r="C37" i="14"/>
  <c r="C29" i="14"/>
  <c r="C51" i="14"/>
  <c r="C24" i="14"/>
  <c r="C42" i="14"/>
  <c r="C25" i="14"/>
  <c r="C6" i="14"/>
  <c r="C73" i="14"/>
  <c r="C56" i="14"/>
  <c r="C50" i="14"/>
  <c r="C44" i="14"/>
  <c r="C41" i="14"/>
  <c r="C22" i="14"/>
  <c r="C32" i="14"/>
  <c r="C28" i="14"/>
  <c r="C38" i="14"/>
  <c r="C58" i="14"/>
  <c r="C46" i="14"/>
  <c r="C57" i="14"/>
  <c r="C49" i="14"/>
  <c r="C11" i="14"/>
  <c r="C40" i="14"/>
  <c r="C36" i="14"/>
  <c r="C60" i="14"/>
  <c r="C12" i="14"/>
  <c r="C39" i="14"/>
  <c r="C35" i="14"/>
  <c r="C31" i="14"/>
  <c r="C54" i="14"/>
  <c r="C8" i="14"/>
  <c r="C43" i="14"/>
  <c r="C33" i="14"/>
  <c r="C52" i="14"/>
  <c r="C20" i="14"/>
  <c r="C14" i="14"/>
  <c r="C55" i="14"/>
  <c r="C48" i="14"/>
  <c r="C19" i="14"/>
  <c r="C34" i="14"/>
  <c r="C30" i="14"/>
  <c r="H24" i="15"/>
  <c r="C76" i="14" l="1"/>
  <c r="H76" i="14"/>
  <c r="H7" i="1" l="1"/>
  <c r="D97" i="33" l="1"/>
  <c r="D95" i="31"/>
  <c r="H9" i="1"/>
  <c r="G94" i="20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F5" i="9"/>
  <c r="G5" i="9" s="1"/>
  <c r="D5" i="9"/>
  <c r="C5" i="9"/>
  <c r="D20" i="5"/>
  <c r="C20" i="5"/>
  <c r="E19" i="5"/>
  <c r="E18" i="5"/>
  <c r="F18" i="5" s="1"/>
  <c r="F17" i="5"/>
  <c r="E17" i="5"/>
  <c r="D14" i="5"/>
  <c r="C14" i="5"/>
  <c r="E13" i="5"/>
  <c r="E11" i="5"/>
  <c r="F11" i="5" s="1"/>
  <c r="E10" i="5"/>
  <c r="F10" i="5" s="1"/>
  <c r="E9" i="5"/>
  <c r="E8" i="5"/>
  <c r="E7" i="5"/>
  <c r="E26" i="11"/>
  <c r="E39" i="11" s="1"/>
  <c r="D26" i="11"/>
  <c r="D39" i="11" s="1"/>
  <c r="F95" i="31" l="1"/>
  <c r="D86" i="31"/>
  <c r="D74" i="31" s="1"/>
  <c r="F97" i="33"/>
  <c r="D87" i="33"/>
  <c r="D75" i="33" s="1"/>
  <c r="F8" i="5"/>
  <c r="G11" i="17" s="1"/>
  <c r="H11" i="17" s="1"/>
  <c r="F7" i="5"/>
  <c r="G10" i="17" s="1"/>
  <c r="D14" i="12"/>
  <c r="D17" i="12" s="1"/>
  <c r="C6" i="10" s="1"/>
  <c r="C7" i="10" s="1"/>
  <c r="K94" i="20"/>
  <c r="G85" i="20"/>
  <c r="E20" i="5"/>
  <c r="F13" i="5"/>
  <c r="E14" i="5"/>
  <c r="E5" i="9"/>
  <c r="F9" i="5"/>
  <c r="F19" i="5"/>
  <c r="F20" i="5" s="1"/>
  <c r="G35" i="6"/>
  <c r="G39" i="6" s="1"/>
  <c r="F35" i="6"/>
  <c r="F39" i="6" s="1"/>
  <c r="E35" i="6"/>
  <c r="E39" i="6" s="1"/>
  <c r="H34" i="6"/>
  <c r="H35" i="6" s="1"/>
  <c r="H39" i="6" s="1"/>
  <c r="G14" i="17" l="1"/>
  <c r="H14" i="17" s="1"/>
  <c r="H14" i="5"/>
  <c r="G107" i="20"/>
  <c r="C16" i="10"/>
  <c r="C35" i="10" s="1"/>
  <c r="C36" i="10" s="1"/>
  <c r="F14" i="5"/>
  <c r="F22" i="8"/>
  <c r="G22" i="8"/>
  <c r="E22" i="8"/>
  <c r="H21" i="8"/>
  <c r="E137" i="33" l="1"/>
  <c r="E135" i="31"/>
  <c r="I31" i="9"/>
  <c r="E76" i="14"/>
  <c r="G16" i="17"/>
  <c r="H10" i="17"/>
  <c r="K176" i="20"/>
  <c r="K174" i="20" s="1"/>
  <c r="G174" i="20"/>
  <c r="G106" i="20"/>
  <c r="G72" i="20" s="1"/>
  <c r="K107" i="20"/>
  <c r="K106" i="20" s="1"/>
  <c r="I134" i="20"/>
  <c r="H5" i="8"/>
  <c r="H6" i="8" s="1"/>
  <c r="E6" i="8"/>
  <c r="F6" i="8"/>
  <c r="G6" i="8"/>
  <c r="H8" i="8"/>
  <c r="E9" i="8"/>
  <c r="F9" i="8"/>
  <c r="G9" i="8"/>
  <c r="H20" i="8"/>
  <c r="H22" i="8" s="1"/>
  <c r="H24" i="8"/>
  <c r="H25" i="8" s="1"/>
  <c r="E25" i="8"/>
  <c r="F25" i="8"/>
  <c r="G25" i="8"/>
  <c r="H27" i="8"/>
  <c r="H28" i="8" s="1"/>
  <c r="E28" i="8"/>
  <c r="F28" i="8"/>
  <c r="G28" i="8"/>
  <c r="H30" i="8"/>
  <c r="E31" i="8"/>
  <c r="F31" i="8"/>
  <c r="G31" i="8"/>
  <c r="H33" i="8"/>
  <c r="H34" i="8" s="1"/>
  <c r="E34" i="8"/>
  <c r="F34" i="8"/>
  <c r="G34" i="8"/>
  <c r="H7" i="3"/>
  <c r="H8" i="3" s="1"/>
  <c r="D8" i="3"/>
  <c r="E8" i="3"/>
  <c r="F8" i="3"/>
  <c r="G8" i="3"/>
  <c r="I11" i="14" s="1"/>
  <c r="H19" i="3"/>
  <c r="H20" i="3" s="1"/>
  <c r="D20" i="3"/>
  <c r="E20" i="3"/>
  <c r="F20" i="3"/>
  <c r="G20" i="3"/>
  <c r="E152" i="33" l="1"/>
  <c r="E149" i="31"/>
  <c r="E100" i="33"/>
  <c r="E98" i="31"/>
  <c r="D177" i="33"/>
  <c r="D173" i="31"/>
  <c r="D59" i="33"/>
  <c r="D58" i="31"/>
  <c r="E215" i="33"/>
  <c r="E211" i="31"/>
  <c r="E172" i="31"/>
  <c r="E176" i="33"/>
  <c r="E230" i="33"/>
  <c r="E226" i="31"/>
  <c r="E172" i="33"/>
  <c r="E169" i="31"/>
  <c r="E124" i="31"/>
  <c r="F135" i="31"/>
  <c r="F124" i="31" s="1"/>
  <c r="E126" i="33"/>
  <c r="F137" i="33"/>
  <c r="F126" i="33" s="1"/>
  <c r="I172" i="20"/>
  <c r="F75" i="8"/>
  <c r="E75" i="8"/>
  <c r="G75" i="8"/>
  <c r="C20" i="10" s="1"/>
  <c r="H31" i="9"/>
  <c r="H5" i="9" s="1"/>
  <c r="C13" i="10"/>
  <c r="I5" i="9"/>
  <c r="I62" i="14"/>
  <c r="I76" i="14" s="1"/>
  <c r="E35" i="13"/>
  <c r="G57" i="20"/>
  <c r="G173" i="20"/>
  <c r="C10" i="10"/>
  <c r="C14" i="10" s="1"/>
  <c r="I97" i="20"/>
  <c r="I169" i="20"/>
  <c r="I148" i="20"/>
  <c r="I211" i="20"/>
  <c r="I226" i="20"/>
  <c r="I122" i="20"/>
  <c r="K134" i="20"/>
  <c r="K122" i="20" s="1"/>
  <c r="H31" i="8"/>
  <c r="H9" i="8"/>
  <c r="E168" i="31" l="1"/>
  <c r="E165" i="31" s="1"/>
  <c r="F169" i="31"/>
  <c r="F168" i="31" s="1"/>
  <c r="F165" i="31" s="1"/>
  <c r="D53" i="31"/>
  <c r="D8" i="31" s="1"/>
  <c r="F58" i="31"/>
  <c r="F53" i="31" s="1"/>
  <c r="F8" i="31" s="1"/>
  <c r="E171" i="33"/>
  <c r="E168" i="33" s="1"/>
  <c r="F172" i="33"/>
  <c r="F171" i="33" s="1"/>
  <c r="F168" i="33" s="1"/>
  <c r="D54" i="33"/>
  <c r="D8" i="33" s="1"/>
  <c r="F59" i="33"/>
  <c r="F54" i="33" s="1"/>
  <c r="F8" i="33" s="1"/>
  <c r="E174" i="33"/>
  <c r="F176" i="33"/>
  <c r="E97" i="31"/>
  <c r="F98" i="31"/>
  <c r="F97" i="31" s="1"/>
  <c r="D171" i="31"/>
  <c r="D170" i="31" s="1"/>
  <c r="F173" i="31"/>
  <c r="F230" i="33"/>
  <c r="F229" i="33" s="1"/>
  <c r="E229" i="33"/>
  <c r="E171" i="31"/>
  <c r="F172" i="31"/>
  <c r="E99" i="33"/>
  <c r="E75" i="33" s="1"/>
  <c r="F100" i="33"/>
  <c r="F99" i="33" s="1"/>
  <c r="D174" i="33"/>
  <c r="D173" i="33" s="1"/>
  <c r="F177" i="33"/>
  <c r="E206" i="31"/>
  <c r="F211" i="31"/>
  <c r="F206" i="31" s="1"/>
  <c r="E146" i="31"/>
  <c r="F149" i="31"/>
  <c r="F146" i="31" s="1"/>
  <c r="E225" i="31"/>
  <c r="F226" i="31"/>
  <c r="F225" i="31" s="1"/>
  <c r="E210" i="33"/>
  <c r="F215" i="33"/>
  <c r="F210" i="33" s="1"/>
  <c r="F152" i="33"/>
  <c r="F149" i="33" s="1"/>
  <c r="E149" i="33"/>
  <c r="J5" i="9"/>
  <c r="H75" i="8"/>
  <c r="J31" i="9"/>
  <c r="C88" i="33" s="1"/>
  <c r="K77" i="14"/>
  <c r="C15" i="10" s="1"/>
  <c r="G52" i="20"/>
  <c r="G6" i="20" s="1"/>
  <c r="K57" i="20"/>
  <c r="K52" i="20" s="1"/>
  <c r="K6" i="20" s="1"/>
  <c r="G171" i="20"/>
  <c r="G170" i="20" s="1"/>
  <c r="K173" i="20"/>
  <c r="I206" i="20"/>
  <c r="K211" i="20"/>
  <c r="K206" i="20" s="1"/>
  <c r="K148" i="20"/>
  <c r="K145" i="20" s="1"/>
  <c r="I145" i="20"/>
  <c r="I171" i="20"/>
  <c r="K172" i="20"/>
  <c r="I168" i="20"/>
  <c r="I165" i="20" s="1"/>
  <c r="K169" i="20"/>
  <c r="K168" i="20" s="1"/>
  <c r="K165" i="20" s="1"/>
  <c r="I225" i="20"/>
  <c r="K226" i="20"/>
  <c r="K225" i="20" s="1"/>
  <c r="I96" i="20"/>
  <c r="K97" i="20"/>
  <c r="K96" i="20" s="1"/>
  <c r="C29" i="10"/>
  <c r="C22" i="10"/>
  <c r="D7" i="33" l="1"/>
  <c r="C87" i="33"/>
  <c r="C75" i="33" s="1"/>
  <c r="C7" i="33" s="1"/>
  <c r="F7" i="33" s="1"/>
  <c r="F88" i="33"/>
  <c r="F87" i="33" s="1"/>
  <c r="F75" i="33" s="1"/>
  <c r="F171" i="31"/>
  <c r="F170" i="31" s="1"/>
  <c r="E74" i="31"/>
  <c r="D7" i="31"/>
  <c r="E170" i="31"/>
  <c r="F174" i="33"/>
  <c r="F173" i="33" s="1"/>
  <c r="E173" i="33"/>
  <c r="C87" i="31"/>
  <c r="G4" i="20"/>
  <c r="E86" i="20"/>
  <c r="K86" i="20" s="1"/>
  <c r="K85" i="20" s="1"/>
  <c r="K72" i="20" s="1"/>
  <c r="K171" i="20"/>
  <c r="K170" i="20" s="1"/>
  <c r="I72" i="20"/>
  <c r="I170" i="20"/>
  <c r="C30" i="10"/>
  <c r="C17" i="10"/>
  <c r="C21" i="10" s="1"/>
  <c r="C23" i="10" s="1"/>
  <c r="C86" i="31" l="1"/>
  <c r="C74" i="31" s="1"/>
  <c r="C7" i="31" s="1"/>
  <c r="F7" i="31" s="1"/>
  <c r="F87" i="31"/>
  <c r="F86" i="31" s="1"/>
  <c r="F74" i="31" s="1"/>
  <c r="E85" i="20"/>
  <c r="E72" i="20" s="1"/>
  <c r="E4" i="20" s="1"/>
  <c r="I4" i="20"/>
  <c r="K4" i="20" l="1"/>
</calcChain>
</file>

<file path=xl/sharedStrings.xml><?xml version="1.0" encoding="utf-8"?>
<sst xmlns="http://schemas.openxmlformats.org/spreadsheetml/2006/main" count="5085" uniqueCount="1483">
  <si>
    <t>TOTAL</t>
  </si>
  <si>
    <t>WELFARE PACKAGES</t>
  </si>
  <si>
    <t>MAINTENANCE OF PLANTS/GENERATORS</t>
  </si>
  <si>
    <t>LOCAL TRAINING</t>
  </si>
  <si>
    <t>MAINTENANCE OF OFFICE FURNITURE</t>
  </si>
  <si>
    <t>MAINTENANCE OF MOTOR VEHICLE/TRANSPORT EQUIPMENT</t>
  </si>
  <si>
    <t>OFFICE STATIONERIES/COMPUTER CONSUMABLES</t>
  </si>
  <si>
    <t>TELEPHONE CHARGES</t>
  </si>
  <si>
    <t>Additional</t>
  </si>
  <si>
    <t>LOCAL TRAVEL &amp; TRANSPORT: OTHERS</t>
  </si>
  <si>
    <t>CONFERENCES/SEMINARS &amp; WORKSHOP-INTERNATIONAL</t>
  </si>
  <si>
    <t>Summits</t>
  </si>
  <si>
    <t>MAINTENANCE OF OFFICE / IT EQUIPMENTS</t>
  </si>
  <si>
    <t>OTHER MAINTENANCE SERVICES</t>
  </si>
  <si>
    <t>COMPULSORY / CONFIRMATION/CONVERSION EXAMINATION /INTERVIEW</t>
  </si>
  <si>
    <t>SPECIAL DAYS/CELEBRATIONS</t>
  </si>
  <si>
    <t>CONFERENCES/SEMINARS &amp; WORKSHOP-LOCAL</t>
  </si>
  <si>
    <t>ANNUAL BUDGET EXPENSES &amp; ADMINISTRATION</t>
  </si>
  <si>
    <t>PUBLICITY &amp; ADVERTISEMENTS</t>
  </si>
  <si>
    <t>PRINTING OF NON SECURITY DOCUMENTS</t>
  </si>
  <si>
    <t>BOOKS</t>
  </si>
  <si>
    <t>Statutory Committees/Special Assignment</t>
  </si>
  <si>
    <t>Remarks</t>
  </si>
  <si>
    <t>Proposed 2023      Revised</t>
  </si>
  <si>
    <t>Additional Provision</t>
  </si>
  <si>
    <t>Amount Deducted</t>
  </si>
  <si>
    <t>Amount Spent Till Date</t>
  </si>
  <si>
    <t>Approved Estimates 2023 (N)</t>
  </si>
  <si>
    <t xml:space="preserve">Details </t>
  </si>
  <si>
    <t>Economic Code</t>
  </si>
  <si>
    <t>S/N</t>
  </si>
  <si>
    <r>
      <t xml:space="preserve">ADMIN CODE: 012500700100 : </t>
    </r>
    <r>
      <rPr>
        <sz val="9"/>
        <color theme="1"/>
        <rFont val="Times New Roman"/>
        <family val="1"/>
      </rPr>
      <t>OFFICE OF ESTABLISHMENTS AND TRAINING</t>
    </r>
  </si>
  <si>
    <t>OVERHEAD COST</t>
  </si>
  <si>
    <t>ONDO STATE OF NIGERIA, ESTIMATES 2023</t>
  </si>
  <si>
    <t>Monitoring and Evaluation</t>
  </si>
  <si>
    <t>ELECTRICITY CHARGES</t>
  </si>
  <si>
    <t>AGRICULTURAL CONSULTING</t>
  </si>
  <si>
    <t>REFRESHMENT &amp; MEALS</t>
  </si>
  <si>
    <r>
      <t xml:space="preserve">ADMIN CODE: 021511000100 : </t>
    </r>
    <r>
      <rPr>
        <sz val="9"/>
        <color theme="1"/>
        <rFont val="Times New Roman"/>
        <family val="1"/>
      </rPr>
      <t>AGRICULTURAL INPUT AND SUPPLY AGENCY</t>
    </r>
  </si>
  <si>
    <t>MEDICAL EXPENSES-LOCAL</t>
  </si>
  <si>
    <t>MAINTENANCE OF STREET LIGHTINGS</t>
  </si>
  <si>
    <t>MAGAZINES &amp; PERIODICALS/CALENDAR/DIARIES</t>
  </si>
  <si>
    <t>PRINTING OF SECURITY DOCUMENTS</t>
  </si>
  <si>
    <t>UNIFORMS &amp; OTHER CLOTHING</t>
  </si>
  <si>
    <t>CLEANING &amp; FUMIGATION SERVICES</t>
  </si>
  <si>
    <t>Inauguration/Valedictory/Graduation/Send Forth Ceremonies.</t>
  </si>
  <si>
    <t>ELECTION-LOGISTICS SUPPORT</t>
  </si>
  <si>
    <t>CONFLICT/DISPUTE MANAGEMENT</t>
  </si>
  <si>
    <t>INTERNATIONAL TRAVEL &amp; TRANSPORT: OTHERS</t>
  </si>
  <si>
    <t>SUBSCRIPTION TO PROFESSIONAL BODIES</t>
  </si>
  <si>
    <t>BANK CHARGES (OTHER THAN INTEREST)</t>
  </si>
  <si>
    <t>PLANT / GENERATOR FUEL COST</t>
  </si>
  <si>
    <t>MOTOR VEHICLE FUEL COST</t>
  </si>
  <si>
    <t>NEWSPAPERS</t>
  </si>
  <si>
    <t>MAINTENANCE OF OFFICE BUILDING / RESIDENTIAL QTRS</t>
  </si>
  <si>
    <t>DRUGS/LABORATORY/MEDICAL SUPPLIES</t>
  </si>
  <si>
    <t>SEWAGE CHARGES</t>
  </si>
  <si>
    <t>INTERNET ACCESS CHARGES</t>
  </si>
  <si>
    <t>SECURITY SERVICES</t>
  </si>
  <si>
    <t>HONORARIUM &amp; SITTING ALLOWANCE</t>
  </si>
  <si>
    <t>POSTAGES &amp; COURIER SERVICES</t>
  </si>
  <si>
    <t>OTHER CONSULTING SERVICES</t>
  </si>
  <si>
    <r>
      <t xml:space="preserve">ADMIN CODE: 011101000100 : </t>
    </r>
    <r>
      <rPr>
        <sz val="9"/>
        <color theme="1"/>
        <rFont val="Times New Roman"/>
        <family val="1"/>
      </rPr>
      <t>BUREAU OF PUBLIC PROCUREMENT (BPP)</t>
    </r>
  </si>
  <si>
    <t>Addition</t>
  </si>
  <si>
    <t>Deduction</t>
  </si>
  <si>
    <t>MEDIA RELATION SERVICES</t>
  </si>
  <si>
    <t>LEGAL SERVICES</t>
  </si>
  <si>
    <r>
      <t xml:space="preserve">ADMIN CODE: 021500100100 : </t>
    </r>
    <r>
      <rPr>
        <sz val="9"/>
        <color theme="1"/>
        <rFont val="Times New Roman"/>
        <family val="1"/>
      </rPr>
      <t>MINISTRY OF AGRICULTURE</t>
    </r>
  </si>
  <si>
    <t>FINANCIAL CONSULTING</t>
  </si>
  <si>
    <t>CONTINGENCY</t>
  </si>
  <si>
    <r>
      <t xml:space="preserve">ADMIN CODE: 031805200100 : </t>
    </r>
    <r>
      <rPr>
        <sz val="9"/>
        <color theme="1"/>
        <rFont val="Times New Roman"/>
        <family val="1"/>
      </rPr>
      <t>CUSTOMARY COURT OF APPEAL</t>
    </r>
  </si>
  <si>
    <t>SECURITY VOTE (INCLUDING OPERATIONS)</t>
  </si>
  <si>
    <t>INSURANCE PREMIUM</t>
  </si>
  <si>
    <t>OFFICE RENT</t>
  </si>
  <si>
    <r>
      <rPr>
        <b/>
        <sz val="9"/>
        <color theme="1"/>
        <rFont val="Times New Roman"/>
        <family val="1"/>
      </rPr>
      <t>ADMIN CODE: 022000100100:</t>
    </r>
    <r>
      <rPr>
        <sz val="9"/>
        <color theme="1"/>
        <rFont val="Times New Roman"/>
        <family val="1"/>
      </rPr>
      <t xml:space="preserve"> MINISTRY OF FINANCE  </t>
    </r>
  </si>
  <si>
    <t>8</t>
  </si>
  <si>
    <t>7</t>
  </si>
  <si>
    <t>6</t>
  </si>
  <si>
    <t>5</t>
  </si>
  <si>
    <t>4</t>
  </si>
  <si>
    <t>3</t>
  </si>
  <si>
    <t>2</t>
  </si>
  <si>
    <t>1</t>
  </si>
  <si>
    <t>Local Travel &amp; Transport: Others</t>
  </si>
  <si>
    <t>Electricity Charges</t>
  </si>
  <si>
    <t>Telephone Charges</t>
  </si>
  <si>
    <t>Special Days/Celebrations</t>
  </si>
  <si>
    <t>Welfare Packages</t>
  </si>
  <si>
    <t>Maintenance of Office Furntiture</t>
  </si>
  <si>
    <t>Local Training</t>
  </si>
  <si>
    <t>Office Stationaries/Computer Consumables</t>
  </si>
  <si>
    <t>Maintenance of Motor Vehicle/Transport Equipment</t>
  </si>
  <si>
    <t>Refreshment &amp; Meals</t>
  </si>
  <si>
    <t>Honorarium &amp; Sitting Allowance</t>
  </si>
  <si>
    <t>International Travel &amp; Transport: Others</t>
  </si>
  <si>
    <t>Publicity and Advertisement</t>
  </si>
  <si>
    <t>Printing of Non-Security Documents</t>
  </si>
  <si>
    <t>Office Stationaries/computer consumables</t>
  </si>
  <si>
    <t>Maintenance of Motor vehicles/Transport Equipment</t>
  </si>
  <si>
    <t>Refreshment and Meals</t>
  </si>
  <si>
    <r>
      <t xml:space="preserve">ADMIN CODE: 022205500100 : </t>
    </r>
    <r>
      <rPr>
        <sz val="9"/>
        <color theme="1"/>
        <rFont val="Times New Roman"/>
        <family val="1"/>
      </rPr>
      <t>ONDO STATE COOPERATIVE COLLEGE</t>
    </r>
  </si>
  <si>
    <t>HOTEL ACCOMMODATION</t>
  </si>
  <si>
    <r>
      <rPr>
        <b/>
        <sz val="9"/>
        <color theme="1"/>
        <rFont val="Times New Roman"/>
        <family val="1"/>
      </rPr>
      <t>ADMIN CODE: 011100100200:</t>
    </r>
    <r>
      <rPr>
        <sz val="9"/>
        <color theme="1"/>
        <rFont val="Times New Roman"/>
        <family val="1"/>
      </rPr>
      <t xml:space="preserve"> OFFICE OF THE DEPUTY GOVERNOR   </t>
    </r>
  </si>
  <si>
    <t>Bank Charges (Other Than Interest)</t>
  </si>
  <si>
    <t>11</t>
  </si>
  <si>
    <t>Conferences/Seminars &amp; Workshop-Local</t>
  </si>
  <si>
    <t>10</t>
  </si>
  <si>
    <t>Auditing of Accounts</t>
  </si>
  <si>
    <t>9</t>
  </si>
  <si>
    <t>Maintenance of Office Furniture</t>
  </si>
  <si>
    <t>Printing of Non Security Documents</t>
  </si>
  <si>
    <t>TOTAL: ONDO STATE FOOTBALL DEVELOPMENT AGENCY</t>
  </si>
  <si>
    <t>GRANTS TO GOVERNMENT OWNED AGENCIES/COMPANIES - CURRENT</t>
  </si>
  <si>
    <t>ONDO STATE FOOTBALL DEVELOPMENT AGENCY</t>
  </si>
  <si>
    <t>051300100200</t>
  </si>
  <si>
    <t>TOTAL: OFFICE OF ESTABLISHMENTS AND TRAINING</t>
  </si>
  <si>
    <t>GRANTS TO LABOUR/INDUSTRIAL UNIONS</t>
  </si>
  <si>
    <t>OFFICE OF ESTABLISHMENTS AND TRAINING</t>
  </si>
  <si>
    <t>012500700100</t>
  </si>
  <si>
    <t xml:space="preserve">REMARKS </t>
  </si>
  <si>
    <t xml:space="preserve">ADITIONAL PROVISION (N)       </t>
  </si>
  <si>
    <t>AMOUNT DEDUCTED (N)</t>
  </si>
  <si>
    <t xml:space="preserve">AMOUNT SPENT TILL DATE (N)       </t>
  </si>
  <si>
    <t>APPROVED ESTIMATES 2023 (N)</t>
  </si>
  <si>
    <t>PROJECT DISCRIPTION AND LOCATION</t>
  </si>
  <si>
    <t>ECONOMIC CODE</t>
  </si>
  <si>
    <t>ADMIN CODE</t>
  </si>
  <si>
    <t>TOTAL: ONDO STATE AGENCY AGAINST GENDER BASED VIOLENCE (OSAA-GBV)</t>
  </si>
  <si>
    <t>Purchase of 1 Nos of 18-Seater Toyota Hiace Bus</t>
  </si>
  <si>
    <t>ONDO STATE AGENCY AGAINST GENDER BASED VIOLENCE (OSAA-GBV)</t>
  </si>
  <si>
    <t>011101000100</t>
  </si>
  <si>
    <t>TOTAL: GENERAL ADMINISTRATION DEPARTMENT</t>
  </si>
  <si>
    <t>GENERAL ADMINISTRATION DEPARTMENT</t>
  </si>
  <si>
    <t>TOTAL: OWENA PRESS</t>
  </si>
  <si>
    <t>OWENA PRESS</t>
  </si>
  <si>
    <t>012305500100</t>
  </si>
  <si>
    <t>TOTAL: MINISTRY OF HEALTH</t>
  </si>
  <si>
    <t>Establishment of Cancer Treatment Center, Owo</t>
  </si>
  <si>
    <t>MINISRTY OF HEALTH</t>
  </si>
  <si>
    <t>052100100100</t>
  </si>
  <si>
    <t>TOTAL: OFFICE OF THE ACCOUNTANT GENERAL</t>
  </si>
  <si>
    <t>Development and Hosting of Website (Off Shelf)</t>
  </si>
  <si>
    <t>Procurement of 1no Generator @28,500,000</t>
  </si>
  <si>
    <t>Provision of SIFMIS Links through VPN Connection and SIFMIS Link to Stakeholders</t>
  </si>
  <si>
    <t>OFFICE OF THE ACCOUNTANT GENERAL</t>
  </si>
  <si>
    <t>022000700100</t>
  </si>
  <si>
    <t>011111300400</t>
  </si>
  <si>
    <t>TOTAL: ONDO STATE COMMUNITY AND SOCIAL DEVELOPMENT AGENCY</t>
  </si>
  <si>
    <t>CSDP: Ondo State Covid-19 Action Response and Economic Stimulus (Provision of Basic Infrastructure and Social Services)</t>
  </si>
  <si>
    <t>ONDO STATE COMMUNITY AND SOCIAL DEVELOPMENT AGENCY</t>
  </si>
  <si>
    <t>055700200100</t>
  </si>
  <si>
    <t>TOTAL: MINISTRY OF ECONOMIC PLANNING AND BUDGET</t>
  </si>
  <si>
    <t>Home Grown Plan, Strategic Plans, LGDPs and CDPs</t>
  </si>
  <si>
    <t>MINISTRY OF ECONOMIC PLANNING AND BUDGET</t>
  </si>
  <si>
    <t>023800100100</t>
  </si>
  <si>
    <t>ONDO STATE OF NIGERIA</t>
  </si>
  <si>
    <t>ACCOUNTING OFFICER: GENERAL MANAGER, BUREAU OF PUBLIC PROCUREMENT (BPP)</t>
  </si>
  <si>
    <t xml:space="preserve">ACCOUNTING OFFICER: THE SECRETARY, ONDO STATE BOARD FOR ALTERNATIVE MEDICINE </t>
  </si>
  <si>
    <t>ACCOUNTING OFFICER: THE SECRETARY, ONDO STATE COOPERATIVE COLLEGE</t>
  </si>
  <si>
    <t>ACCOUNTING OFFICER: THE SECRETARY, ONDO STATE MUSLIM WELFARE BOARD</t>
  </si>
  <si>
    <t>ACCOUNTING OFFICER: THE SECRETARY, GENERAL ADMINISTRATION DEPARTMENT</t>
  </si>
  <si>
    <t>ACCOUNTING OFFICER: THE SECRETARY, AGRICULTURAL INPUT AND SUPPLY AGENCY</t>
  </si>
  <si>
    <t>ACCOUNTING OFFICER: THE PERMANENT SECRETARY, OFFICE OF ESTABLISHMENTS AND TRAINING</t>
  </si>
  <si>
    <t>ACCOUNTING OFFICER: THE PERMANENT SECRETARY, MINISTRY OF AGRICULTURE</t>
  </si>
  <si>
    <t>ACCOUNTING OFFICER: THE PERMANENT SECRETARY, MINISTRY OF FINANCE</t>
  </si>
  <si>
    <t>ACCOUNTING OFFICER: THE PERMANENT SECRETARY, OFFICE OF THE DEPUTY GOVERNOR</t>
  </si>
  <si>
    <t>DETAILS OF POOLED FUND UNDER OVERHEAD COST</t>
  </si>
  <si>
    <t>MIN./DEPT./AGENCY</t>
  </si>
  <si>
    <t>PAGE</t>
  </si>
  <si>
    <t>DETAILS</t>
  </si>
  <si>
    <t>AMOUNT SPENT TILL DATE</t>
  </si>
  <si>
    <t>AMOUNT DEDUCTED</t>
  </si>
  <si>
    <t>PRIMARY HEALTH CARE MANAGEMENT BOARD</t>
  </si>
  <si>
    <t>TOTAL: PRIMARY HEALTH CARE MANAGEMENT BOARD</t>
  </si>
  <si>
    <t>OFFICE OF TRANSPORT</t>
  </si>
  <si>
    <t>TOTAL: OFFICE OF TRANSPORT</t>
  </si>
  <si>
    <t>ONDO STATE SPORTS COUNCIL</t>
  </si>
  <si>
    <t>TOTAL: ONDO STATE SPORTS COUNCIL</t>
  </si>
  <si>
    <t>GRAND TOTAL</t>
  </si>
  <si>
    <t>TOTAL POOLED FUND CAPITAL</t>
  </si>
  <si>
    <t>TOTAL: ONDO STATE BUREAU OF STATISTICS</t>
  </si>
  <si>
    <t>Survey, Research and Development in Collaboration with PPIMU</t>
  </si>
  <si>
    <t>ONDO STATE BUREAU OF STATISTICS</t>
  </si>
  <si>
    <t>REMARKS</t>
  </si>
  <si>
    <t>PROJECT DISCRIPTION</t>
  </si>
  <si>
    <t>MIN./DEPT/AGENCY</t>
  </si>
  <si>
    <t>DETAILS OF POOLED FUND UNDER CAPITAL</t>
  </si>
  <si>
    <t>Capital Projects for Building Control Agency: Renovation and Equipment</t>
  </si>
  <si>
    <t>ONDO STATE BUILDING CONTROL AGENCY</t>
  </si>
  <si>
    <t>00066302001014</t>
  </si>
  <si>
    <t>MINISTRY OF YOUTH AND SPORTS DEVELOPMENT</t>
  </si>
  <si>
    <t>Construction of Youth Centre</t>
  </si>
  <si>
    <t>TOTAL: MINISTRY OF YOUTH AND SPORTS DEVELOPMENT</t>
  </si>
  <si>
    <t>01130023801010</t>
  </si>
  <si>
    <t>Purchase of Operational Vehicles</t>
  </si>
  <si>
    <t>01130023801009</t>
  </si>
  <si>
    <t>MINISTRY OF REGIONAL INTEGRATION AND DIASPORA RELATIONS</t>
  </si>
  <si>
    <t>TOTAL: MINISTRY OF REGIONAL INTEGRATION AND DIASPORA RELATIONS</t>
  </si>
  <si>
    <t>MINISTRY OF COMMERCE, INDUSTRIES AND COOPERATIVES</t>
  </si>
  <si>
    <t>TOTAL: MINISTRY OF COMMERCE, INDUSTRIES AND COOPERATIVES</t>
  </si>
  <si>
    <t>Renovation of Markets Across the State</t>
  </si>
  <si>
    <t>Expansion of Primary Health Care Board Office Complex</t>
  </si>
  <si>
    <t>ONDO STATE WASTE MANAGEMENT</t>
  </si>
  <si>
    <t>TOTAL: ONDO STATE WASTE MANAGEMENT</t>
  </si>
  <si>
    <t>MINISTRY OF AGRICULTURE</t>
  </si>
  <si>
    <t>TOTAL: MINISTRY OF AGRICULTURE</t>
  </si>
  <si>
    <t>SPORTING ACTIVITIES</t>
  </si>
  <si>
    <t>TOTAL: ONDO STATE FOOTBALL DEVELOPMENT</t>
  </si>
  <si>
    <t>MONITORING AND EVALUATION</t>
  </si>
  <si>
    <t>OFFICE OF FORESTRY RESOURCES</t>
  </si>
  <si>
    <t>GENDER</t>
  </si>
  <si>
    <t>TOTAL: OFFICE OF FORESTRY RESOURCES</t>
  </si>
  <si>
    <t>COMPETITIONS-GENERAL</t>
  </si>
  <si>
    <t>MAINTENANCE OF MARKETS/PUBLIC PLACES</t>
  </si>
  <si>
    <t>YEAR 2023 PROPOSED REVISED BUDGET</t>
  </si>
  <si>
    <t>A: REVENUE</t>
  </si>
  <si>
    <t>SUMMARY OF ADDITIONAL REVENUE</t>
  </si>
  <si>
    <t>AMOUNT (N)</t>
  </si>
  <si>
    <t>Added Revenue</t>
  </si>
  <si>
    <t>Total Revenue (Additional)</t>
  </si>
  <si>
    <t>B: RECURRENT</t>
  </si>
  <si>
    <t>SUMMARY OF POOLED FUNDS</t>
  </si>
  <si>
    <t>Overhead Cost</t>
  </si>
  <si>
    <t>Personnel Cost</t>
  </si>
  <si>
    <t>Total Pooled Funds (Recurrent)</t>
  </si>
  <si>
    <t>Total Recurrent Expenditure Allocation (Re-allocation)</t>
  </si>
  <si>
    <t>Total Reallocation From Additional Revenue</t>
  </si>
  <si>
    <t>Balance</t>
  </si>
  <si>
    <t>C: CAPITAL</t>
  </si>
  <si>
    <t>Total Pooled Fund from Capital</t>
  </si>
  <si>
    <t>Total Capital Allocation (Re-allocation)</t>
  </si>
  <si>
    <t>D: TOTAL</t>
  </si>
  <si>
    <t>SUMMARY OF POOLED AND ALLOCATION OF FUNDS</t>
  </si>
  <si>
    <t>Total Pooled Fund (Recurrent and Capital)</t>
  </si>
  <si>
    <t>Total Allocation of Fund (Recurrent and Capital)</t>
  </si>
  <si>
    <t>E: TOTAL</t>
  </si>
  <si>
    <t>Total Initial Approved Budget (Recurrent and Capital)</t>
  </si>
  <si>
    <t>Total Addition to Budget (Recurrent and Capital)</t>
  </si>
  <si>
    <t>DETAILS OF REVENUE ADJUSTMENTS</t>
  </si>
  <si>
    <t>ECONOMIC SEGMENT</t>
  </si>
  <si>
    <t>022000100100: MINISTRY OF FINANCE</t>
  </si>
  <si>
    <t>STATUTORY ALLOCATION</t>
  </si>
  <si>
    <t>MINERAL DERIVATION</t>
  </si>
  <si>
    <t>SHARE OF VAT</t>
  </si>
  <si>
    <t>EXCESS CRUDE</t>
  </si>
  <si>
    <t>EXCHANGE GAIN</t>
  </si>
  <si>
    <t>REFUND ON EXCESS CRUDE</t>
  </si>
  <si>
    <t>FAAC SPECIAL ALLOCATIONS</t>
  </si>
  <si>
    <t>REGISTRATION FEES</t>
  </si>
  <si>
    <t>SALES OF STORES/SCRAPS/UNSERVICEABLE ITEMS</t>
  </si>
  <si>
    <t>PROCEEDS FROM SALES OF GOVT. VEHICLES</t>
  </si>
  <si>
    <t>DIVIDEND RECEIVED</t>
  </si>
  <si>
    <t>BANK INTEREST</t>
  </si>
  <si>
    <t>DOMESTIC GRANTS</t>
  </si>
  <si>
    <t>REFUND ON FEDERAL ROADS</t>
  </si>
  <si>
    <t>DOMESTIC LOANS/ BORROWINGS FROM FINANCIAL INSTITUTIONS</t>
  </si>
  <si>
    <t>SUMMARY OF ADDITION</t>
  </si>
  <si>
    <t>Ministry of Finance</t>
  </si>
  <si>
    <t>Total Addition to Revenue</t>
  </si>
  <si>
    <t>Code</t>
  </si>
  <si>
    <t>Economic</t>
  </si>
  <si>
    <t>2023 Original Budget</t>
  </si>
  <si>
    <t>2023 Performance Year to Date (Q1-Q2)</t>
  </si>
  <si>
    <t>DIFFERENCE</t>
  </si>
  <si>
    <t>NHIS CONTRIBUTION</t>
  </si>
  <si>
    <t>CONTRIBUTORY PENSION (EMPLOYERS )</t>
  </si>
  <si>
    <t xml:space="preserve">HEALTH INSURANCE </t>
  </si>
  <si>
    <t>GRATUITY</t>
  </si>
  <si>
    <t>PENSION</t>
  </si>
  <si>
    <t>PAYMENT OF BENEFITS TO PAST GOVERNORS/DEPUTY GOVERNORS</t>
  </si>
  <si>
    <t>011103500200: ONDO STATE PENSION COMMISSION</t>
  </si>
  <si>
    <t>GROUP LIFE INSURANCE</t>
  </si>
  <si>
    <t>2023 ORIGINAL BUDGET</t>
  </si>
  <si>
    <t>2023 PERFORMANCE AS AT JUNE</t>
  </si>
  <si>
    <t>PERFORMACE*2</t>
  </si>
  <si>
    <t>Total Personnel Expenditure</t>
  </si>
  <si>
    <t>021510200100</t>
  </si>
  <si>
    <t>Agricultural Development Programme</t>
  </si>
  <si>
    <t>021511000100</t>
  </si>
  <si>
    <t>Agricultural Input and Supply Agency</t>
  </si>
  <si>
    <t>051705500100</t>
  </si>
  <si>
    <t>Board of Adult, Technical and Vocational Education</t>
  </si>
  <si>
    <t>Bureau of Public Procurement (BPP)</t>
  </si>
  <si>
    <t>011101700100</t>
  </si>
  <si>
    <t>Cabinet and Special Services Department</t>
  </si>
  <si>
    <t>014700100100</t>
  </si>
  <si>
    <t>Civil Service Commission</t>
  </si>
  <si>
    <t>022000100600</t>
  </si>
  <si>
    <t>Consolidated Revenue Fund Office</t>
  </si>
  <si>
    <t>052100200100</t>
  </si>
  <si>
    <t>Contributory Health Commission</t>
  </si>
  <si>
    <t>031805200100</t>
  </si>
  <si>
    <t>Customary Court of Appeal</t>
  </si>
  <si>
    <t>011100100200</t>
  </si>
  <si>
    <t>Deputy Governor's Office</t>
  </si>
  <si>
    <t>055700100200</t>
  </si>
  <si>
    <t>Directorate of Rural and Community Development</t>
  </si>
  <si>
    <t>016100100200</t>
  </si>
  <si>
    <t>General Administration</t>
  </si>
  <si>
    <t>011100100100</t>
  </si>
  <si>
    <t>Governor's Office-Government House and Protocol</t>
  </si>
  <si>
    <t>052110200100</t>
  </si>
  <si>
    <t>Hospitals Management Board</t>
  </si>
  <si>
    <t>011200400100</t>
  </si>
  <si>
    <t>House of Assembly Commission</t>
  </si>
  <si>
    <t>011113200100</t>
  </si>
  <si>
    <t>Inter-Governmental Affairs and Multilateral Relations</t>
  </si>
  <si>
    <t>016100200200</t>
  </si>
  <si>
    <t>Liaison Office, Abuja</t>
  </si>
  <si>
    <t>016100200100</t>
  </si>
  <si>
    <t>Liaison Office, Lagos</t>
  </si>
  <si>
    <t>022205100100</t>
  </si>
  <si>
    <t>Micro Credit Agency</t>
  </si>
  <si>
    <t>021500100100</t>
  </si>
  <si>
    <t>Ministry of Agriculture</t>
  </si>
  <si>
    <t>022200100100</t>
  </si>
  <si>
    <t>Ministry of Commerce, Industries and Cooperatives</t>
  </si>
  <si>
    <t>023600100100</t>
  </si>
  <si>
    <t>Ministry of Culture and Tourism</t>
  </si>
  <si>
    <t>Ministry of Economic Planning and Budget</t>
  </si>
  <si>
    <t>051700100100</t>
  </si>
  <si>
    <t>Ministry of Education, Science and Technology</t>
  </si>
  <si>
    <t>053500100100</t>
  </si>
  <si>
    <t>Ministry of Environment</t>
  </si>
  <si>
    <t>022000100100</t>
  </si>
  <si>
    <t>Ministry of Health</t>
  </si>
  <si>
    <t>012300100100</t>
  </si>
  <si>
    <t>Ministry of Information and Orientation</t>
  </si>
  <si>
    <t>032600100100</t>
  </si>
  <si>
    <t>Ministry of Justice</t>
  </si>
  <si>
    <t>026000100100</t>
  </si>
  <si>
    <t>Ministry of Lands and Housing</t>
  </si>
  <si>
    <t>055100100100</t>
  </si>
  <si>
    <t>Ministry of Local Government and Chieftaincy Affairs</t>
  </si>
  <si>
    <t>026300100100</t>
  </si>
  <si>
    <t>Ministry of Physical Planning and Urban Development</t>
  </si>
  <si>
    <t>046300100100</t>
  </si>
  <si>
    <t>Ministry of Regional Integration and Diasporas Affairs</t>
  </si>
  <si>
    <t>051400100100</t>
  </si>
  <si>
    <t>Ministry of Women Affairs and Social Development</t>
  </si>
  <si>
    <t>023400100100</t>
  </si>
  <si>
    <t>Ministry of Works and Infrastructure</t>
  </si>
  <si>
    <t>051300100100</t>
  </si>
  <si>
    <t>Ministry of Youth and Sports Development</t>
  </si>
  <si>
    <t>053500100200</t>
  </si>
  <si>
    <t>New Map Project Office</t>
  </si>
  <si>
    <t>014000200100</t>
  </si>
  <si>
    <t>Office of Auditor General for Local Government</t>
  </si>
  <si>
    <t>Office of Establishments</t>
  </si>
  <si>
    <t>023300100100</t>
  </si>
  <si>
    <t>Office of Forestry Resources</t>
  </si>
  <si>
    <t>Office of the Accountant General</t>
  </si>
  <si>
    <t>014000100100</t>
  </si>
  <si>
    <t>Office of the State Auditor General (State)</t>
  </si>
  <si>
    <t>022900100100</t>
  </si>
  <si>
    <t>Office of Transport</t>
  </si>
  <si>
    <t>052111700100</t>
  </si>
  <si>
    <t>Ondo State Agency for the Control of Aids (ODSACA)</t>
  </si>
  <si>
    <t>021511700100</t>
  </si>
  <si>
    <t>Ondo State Agri-Business Empowerment Centre ( OSAEC )</t>
  </si>
  <si>
    <t>011100300100</t>
  </si>
  <si>
    <t>Ondo State Boundary Commission</t>
  </si>
  <si>
    <t>023800400100</t>
  </si>
  <si>
    <t>Ondo State Bureau of Statistics</t>
  </si>
  <si>
    <t>025305300100</t>
  </si>
  <si>
    <t>Ondo State Development and Property Corporation</t>
  </si>
  <si>
    <t>023100300100</t>
  </si>
  <si>
    <t>Ondo State Electricity Board</t>
  </si>
  <si>
    <t>Ondo State Football Development Agency</t>
  </si>
  <si>
    <t>014800100100</t>
  </si>
  <si>
    <t>Ondo State Independent Electoral Commission (ODIEC)</t>
  </si>
  <si>
    <t>022000800100</t>
  </si>
  <si>
    <t>Ondo State Internal Revenue Service</t>
  </si>
  <si>
    <t>022205700100</t>
  </si>
  <si>
    <t>Ondo State Investment Promotion Agency (ONDIPA)</t>
  </si>
  <si>
    <t>031801100100</t>
  </si>
  <si>
    <t>Ondo State Judicial Service Commission</t>
  </si>
  <si>
    <t>Ondo State Judiciary</t>
  </si>
  <si>
    <t>032600200100</t>
  </si>
  <si>
    <t>Ondo State Law Commission</t>
  </si>
  <si>
    <t>051700800100</t>
  </si>
  <si>
    <t>Ondo State Library Board</t>
  </si>
  <si>
    <t>011103500100</t>
  </si>
  <si>
    <t>Ondo State Pensions Transitional Department</t>
  </si>
  <si>
    <t>012300300100</t>
  </si>
  <si>
    <t>Ondo State Radiovision Corporation</t>
  </si>
  <si>
    <t>025210300100</t>
  </si>
  <si>
    <t>Ondo State Rural Water Supply and Sanitation Agency (RUWASSA)</t>
  </si>
  <si>
    <t>051705600100</t>
  </si>
  <si>
    <t>Ondo State Scholarship Board</t>
  </si>
  <si>
    <t>012305600100</t>
  </si>
  <si>
    <t>Ondo State Signage Agency</t>
  </si>
  <si>
    <t>053905100100</t>
  </si>
  <si>
    <t>Ondo State Sports Council</t>
  </si>
  <si>
    <t>053505300100</t>
  </si>
  <si>
    <t>Ondo State Waste Management</t>
  </si>
  <si>
    <t>025210200100</t>
  </si>
  <si>
    <t>Ondo State Water Corporation</t>
  </si>
  <si>
    <t>012300400200</t>
  </si>
  <si>
    <t>Orange FM</t>
  </si>
  <si>
    <t>011101400100</t>
  </si>
  <si>
    <t>Political and Economic Affairs Department</t>
  </si>
  <si>
    <t>052100300100</t>
  </si>
  <si>
    <t>Primary Health Care Management Board</t>
  </si>
  <si>
    <t>012500600100</t>
  </si>
  <si>
    <t>Public Service Training Institute</t>
  </si>
  <si>
    <t>012500800100</t>
  </si>
  <si>
    <t>Service Matters Department</t>
  </si>
  <si>
    <t>011200300100</t>
  </si>
  <si>
    <t>State House of Assembly</t>
  </si>
  <si>
    <t>022800700100</t>
  </si>
  <si>
    <t>State Information Technology Agency (SITA)</t>
  </si>
  <si>
    <t>011103500200</t>
  </si>
  <si>
    <t>State Pension Commission</t>
  </si>
  <si>
    <t>051700300100</t>
  </si>
  <si>
    <t>State Universal Basic Education Board (SUBEB) Headquarters</t>
  </si>
  <si>
    <t>Teaching Service Commission</t>
  </si>
  <si>
    <t>YEAR 2023 APPROVED REVISED BUDGET</t>
  </si>
  <si>
    <t>ACCOUNTING OFFICER: AUDITOR GENERAL, OFFICE OF STATE AUDITOR GENERAL FOR LOCAL GOVERNMENT</t>
  </si>
  <si>
    <t>ACCOUNTING OFFICER: THE PERMANENT SECRETARY, MINISTRY OF WOMEN AFFAIRS &amp; SOCIAL DEVELOPMENT</t>
  </si>
  <si>
    <t>Human Trafficking Control</t>
  </si>
  <si>
    <t>MAINTENANCE OF GOVERNMENT BUILDINGS</t>
  </si>
  <si>
    <r>
      <t xml:space="preserve">ADMIN CODE: 051400100100 : </t>
    </r>
    <r>
      <rPr>
        <sz val="9"/>
        <color theme="1"/>
        <rFont val="Times New Roman"/>
        <family val="1"/>
      </rPr>
      <t>MINISTRY OF WOMEN AFFAIRS &amp; SOCIAL DEVELOPMENT</t>
    </r>
  </si>
  <si>
    <t>MINISTRY OF WOMEN AFFAIRS &amp; SOCIAL DEVELOPMENT</t>
  </si>
  <si>
    <t>Purchase of Uniform, Sandals, Furniture, Bedding etc for Inmate of Remand Home and Children Home</t>
  </si>
  <si>
    <t>0</t>
  </si>
  <si>
    <t>TOTAL:MINISTRY OF WOMEN AFFAIRS &amp; SOCIAL DEVELOPMENT</t>
  </si>
  <si>
    <t>Monitoring of the State to Prevent Confiscation of Govt. Assets/Judgment Debt</t>
  </si>
  <si>
    <t>Purchase of 3 Nos AR Sharp Photocopier</t>
  </si>
  <si>
    <t>Purchase of 2 Nos of Laptop Computer</t>
  </si>
  <si>
    <r>
      <t xml:space="preserve">ADMIN CODE: 032600100100 : </t>
    </r>
    <r>
      <rPr>
        <sz val="9"/>
        <color theme="1"/>
        <rFont val="Times New Roman"/>
        <family val="1"/>
      </rPr>
      <t>MINISTRY OF JUSTICE</t>
    </r>
  </si>
  <si>
    <t>ACCOUNTING OFFICER: OFFICE OF THE SOLICITOR-GENERAL AND PERMANENT SECRETARY, MINISTRY OF JUSTICE</t>
  </si>
  <si>
    <t>Production of Compendium of Law/Resolution/Hanzard Bond Volume/White Papers etc.</t>
  </si>
  <si>
    <t>Alternative Dispute Resolution/Mediation</t>
  </si>
  <si>
    <r>
      <rPr>
        <b/>
        <sz val="9"/>
        <color theme="1"/>
        <rFont val="Times New Roman"/>
        <family val="1"/>
      </rPr>
      <t>ADMIN CODE: 014000200100:</t>
    </r>
    <r>
      <rPr>
        <sz val="9"/>
        <color theme="1"/>
        <rFont val="Times New Roman"/>
        <family val="1"/>
      </rPr>
      <t xml:space="preserve"> OFFICE OF STATE AUDITOR GENERAL FOR LOCAL GOVERNMENT </t>
    </r>
  </si>
  <si>
    <r>
      <t xml:space="preserve">ADMIN CODE: 011103700100 : </t>
    </r>
    <r>
      <rPr>
        <sz val="9"/>
        <color theme="1"/>
        <rFont val="Times New Roman"/>
        <family val="1"/>
      </rPr>
      <t>ONDO STATE MUSLIM WELFARE BOARD</t>
    </r>
  </si>
  <si>
    <r>
      <t xml:space="preserve">ADMIN CODE: 052110300100 : </t>
    </r>
    <r>
      <rPr>
        <sz val="9"/>
        <color theme="1"/>
        <rFont val="Times New Roman"/>
        <family val="1"/>
      </rPr>
      <t xml:space="preserve">ONDO STATE BOARD FOR ALTERNATIVE MEDICINE </t>
    </r>
  </si>
  <si>
    <t>ACCOUNTING OFFICER: THE REGISTRAR, CUSTOMARY COURT OF APPEAL</t>
  </si>
  <si>
    <t>General Administration Department</t>
  </si>
  <si>
    <t>B: CAPITAL EXPENDITURE</t>
  </si>
  <si>
    <t>SUMMARY OF ALLOCATION OF FUND</t>
  </si>
  <si>
    <t>A: RECURRENT EXPENDITURE</t>
  </si>
  <si>
    <r>
      <t>OVERHEAD COST (</t>
    </r>
    <r>
      <rPr>
        <b/>
        <strike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>)</t>
    </r>
  </si>
  <si>
    <t>Owena Press</t>
  </si>
  <si>
    <t>Ondo State Community and Social Development Agency</t>
  </si>
  <si>
    <t>Ondo State Agency Against Gender Based Violence (OSAA-GBV)</t>
  </si>
  <si>
    <t>Ministry of Women Affairs &amp; Social Development</t>
  </si>
  <si>
    <t>051405400200</t>
  </si>
  <si>
    <t>SURVEYING SERVICES</t>
  </si>
  <si>
    <t>WATER RATES</t>
  </si>
  <si>
    <t>Total:</t>
  </si>
  <si>
    <r>
      <rPr>
        <b/>
        <sz val="9"/>
        <color theme="1"/>
        <rFont val="Times New Roman"/>
        <family val="1"/>
      </rPr>
      <t>ADMIN CODE: 023100300100:</t>
    </r>
    <r>
      <rPr>
        <sz val="9"/>
        <color theme="1"/>
        <rFont val="Times New Roman"/>
        <family val="1"/>
      </rPr>
      <t xml:space="preserve"> ONDO STATE ELECTRICITY BOARD </t>
    </r>
  </si>
  <si>
    <t xml:space="preserve">ACCOUNTING OFFICER: THE GENERAL MANAGER, ONDO STATE ELECTRICITY BOARD </t>
  </si>
  <si>
    <t>SALARIES AND WAGES</t>
  </si>
  <si>
    <t>SCHOOLS EXAMINATION</t>
  </si>
  <si>
    <t>DISCIPLINE AND APPOINTMENT (SERVICE WIDE)</t>
  </si>
  <si>
    <t>ACCOUNTING OFFICER: THE PERMANENT SECRETARY, MINISTRY OF EDUCATION, SCIENCE &amp; TECHNOLOGY</t>
  </si>
  <si>
    <r>
      <t xml:space="preserve">ADMIN CODE: 051700100100 : </t>
    </r>
    <r>
      <rPr>
        <sz val="9"/>
        <color theme="1"/>
        <rFont val="Times New Roman"/>
        <family val="1"/>
      </rPr>
      <t>MINISTRY OF EDUCATION, SCIENCE &amp; TECHNOLOGY</t>
    </r>
  </si>
  <si>
    <t>ACCOUNTING OFFICER: THE REGISTRAR, ONDO STATE JUDICIARY</t>
  </si>
  <si>
    <t>TRANSFER TO INTERNAL REVENUE SERVICES</t>
  </si>
  <si>
    <t>TRANSFER</t>
  </si>
  <si>
    <t>PERSONNEL COST</t>
  </si>
  <si>
    <t>Salary</t>
  </si>
  <si>
    <t>ADDITIONAL</t>
  </si>
  <si>
    <t>STABILIZATION FUND</t>
  </si>
  <si>
    <t>GRANT</t>
  </si>
  <si>
    <t>APPROVED 2023 REVISED (N)</t>
  </si>
  <si>
    <t>APPROVED ESTIMATES 2023</t>
  </si>
  <si>
    <t>DETAILS OF POOLED FUND UNDER PERSONNEL COST</t>
  </si>
  <si>
    <t>APPROVED 2023 REVISED</t>
  </si>
  <si>
    <t>DETAILS OF POOLED FUND UNDER GRANTS</t>
  </si>
  <si>
    <t>GRANTS</t>
  </si>
  <si>
    <t>Grant</t>
  </si>
  <si>
    <t>ONDO STATE INVESTMENT PROMOTION AGENCY (ONDIPA)</t>
  </si>
  <si>
    <t>GRANTS TO ACADEMIC INSTITUTIONS</t>
  </si>
  <si>
    <t>ONDO STATE UNIVERSITY OF MEDICAL SCIENCES TEACHING HOSPITAL</t>
  </si>
  <si>
    <t>INTERNATIONAL LOANS/ BORROWINGS FROM FINANCIAL INSTITUTIONS</t>
  </si>
  <si>
    <t>GRANT TO PRIVATE COMPANIES/BUSINESS ENTERPRISES - CURRENT</t>
  </si>
  <si>
    <t>ONDO STATE ENTREPRENEURSHIP AGENCY (ONDEA)</t>
  </si>
  <si>
    <t xml:space="preserve">Office Of The Deputy Governor   </t>
  </si>
  <si>
    <t>Ondo State Muslim Welfare Board</t>
  </si>
  <si>
    <t>Office Of Establishments And Training</t>
  </si>
  <si>
    <t xml:space="preserve">Office Of State Auditor General For Local Government </t>
  </si>
  <si>
    <t>Ministry Of Agriculture</t>
  </si>
  <si>
    <t>Agricultural Input And Supply Agency</t>
  </si>
  <si>
    <t xml:space="preserve">Ministry Of Finance  </t>
  </si>
  <si>
    <t>Ondo State Cooperative College</t>
  </si>
  <si>
    <t>Customary Court Of Appeal</t>
  </si>
  <si>
    <t>Ministry Of Justice</t>
  </si>
  <si>
    <t>Ministry Of Women Affairs &amp; Social Development</t>
  </si>
  <si>
    <t xml:space="preserve">Ondo State Board For Alternative Medicine </t>
  </si>
  <si>
    <t>Ministry Of Education, Science &amp; Technology</t>
  </si>
  <si>
    <t xml:space="preserve">Ondo State Electricity Board </t>
  </si>
  <si>
    <t>Board Of Adult, Technical And Vocational Education</t>
  </si>
  <si>
    <t>Cabinet And Special Services Department</t>
  </si>
  <si>
    <t>Directorate Of Rural And Community Development</t>
  </si>
  <si>
    <t>Governor'S Office-Government House And Protocol</t>
  </si>
  <si>
    <t>Inter-Governmental Affairs And Multilateral Relations</t>
  </si>
  <si>
    <t>Ministry Of Commerce, Industries And Cooperatives</t>
  </si>
  <si>
    <t>Ministry Of Culture And Tourism</t>
  </si>
  <si>
    <t>Ministry Of Economic Planning And Budget</t>
  </si>
  <si>
    <t>Ministry Of Health</t>
  </si>
  <si>
    <t>Ministry Of Information And Orientation</t>
  </si>
  <si>
    <t>Ministry Of Lands And Housing</t>
  </si>
  <si>
    <t>Ministry Of Local Government And Chieftaincy Affairs</t>
  </si>
  <si>
    <t>Ministry Of Physical Planning And Urban Development</t>
  </si>
  <si>
    <t>Ministry Of Regional Integration And Diasporas Affairs</t>
  </si>
  <si>
    <t>Ministry Of Works And Infrastructure</t>
  </si>
  <si>
    <t>Office Of Forestry Resources</t>
  </si>
  <si>
    <t>Office Of The Accountant General</t>
  </si>
  <si>
    <t>Office Of The State Auditor General (State)</t>
  </si>
  <si>
    <t>Office Of Transport</t>
  </si>
  <si>
    <t>Ondo State Bureau Of Statistics</t>
  </si>
  <si>
    <t>Ondo State Development And Property Corporation</t>
  </si>
  <si>
    <t>State House Of Assembly</t>
  </si>
  <si>
    <t>Ondo State Rural Water Supply And Sanitation Agency (RUWASSA)</t>
  </si>
  <si>
    <t>Ondo State Agri-Business Empowerment Centre ( OSAEC)</t>
  </si>
  <si>
    <t>Bureau Of Public Procurement (BPP)</t>
  </si>
  <si>
    <t>Ondo State Pension Commission (OSPEC)</t>
  </si>
  <si>
    <t>ADDITION (N)</t>
  </si>
  <si>
    <t>DEDUCTION (N)</t>
  </si>
  <si>
    <t>ADJUSTMENT</t>
  </si>
  <si>
    <t>DOMESTIC LOANS/ BORROWINGS FROM GOVERNMENT ENTITIES</t>
  </si>
  <si>
    <t>SUBSIDY/PALLIATIVE</t>
  </si>
  <si>
    <t>Purchase of Forestry Survelliance Equipment and Other Anxilliary Support Infrastructure for the Office  of the Special Assistant to Governor on Natural Resources</t>
  </si>
  <si>
    <t xml:space="preserve">Monitoring of existing planted plantations </t>
  </si>
  <si>
    <t>Production of Security Documents for Timber Exploitation</t>
  </si>
  <si>
    <t>ACCOUNTING OFFICER: THE DIRECTOR, DEBT MANAGEMENT OFFICE</t>
  </si>
  <si>
    <r>
      <t xml:space="preserve">ADMIN CODE: 022000200100 : </t>
    </r>
    <r>
      <rPr>
        <sz val="9"/>
        <color theme="1"/>
        <rFont val="Times New Roman"/>
        <family val="1"/>
      </rPr>
      <t>DEBT MANAGEMENT OFFICE</t>
    </r>
  </si>
  <si>
    <t>LOCAL TRAVEL &amp; TRANSPORT: TRAINING</t>
  </si>
  <si>
    <t>Debt Management Office</t>
  </si>
  <si>
    <r>
      <rPr>
        <b/>
        <sz val="9"/>
        <color theme="1"/>
        <rFont val="Times New Roman"/>
        <family val="1"/>
      </rPr>
      <t>ADMIN CODE: 023300100100:</t>
    </r>
    <r>
      <rPr>
        <sz val="9"/>
        <color theme="1"/>
        <rFont val="Times New Roman"/>
        <family val="1"/>
      </rPr>
      <t xml:space="preserve"> OFFICE OF FORESTRY RESOURCES</t>
    </r>
  </si>
  <si>
    <t>ACCOUNTING OFFICER: THE PERMANENT SECRETARY, OFFICE OF FORESTRY RESOURCES</t>
  </si>
  <si>
    <t>PRODUCTION OF REPORTS TO PUBLIC ACCOUNTS COMMITTEE (PAC)</t>
  </si>
  <si>
    <t>PROMOTION (SERVICE WIDE)</t>
  </si>
  <si>
    <t>10% FREE TRANSPORT ALLOWANCE FOR RETIRING OFFICEFRS</t>
  </si>
  <si>
    <t>Social Contribution and Social Benefit</t>
  </si>
  <si>
    <t>SOCIAL CONTRIBUTION AND SOCIAL BENEFITS</t>
  </si>
  <si>
    <t>SOC</t>
  </si>
  <si>
    <t>DETAILS OF POOLED FUND UNDER SOCIAL CONTRIBUTION AND SOCIAL BENEFITS</t>
  </si>
  <si>
    <t>APPROVED 2023                 RE-ORDER</t>
  </si>
  <si>
    <t xml:space="preserve">Purchase of Small Machines/Equipment for Ondo State Covid-19 Action Response and Economic Stimulus: </t>
  </si>
  <si>
    <t>Monitoring of Bitumen Exploration by SAO Capital</t>
  </si>
  <si>
    <t>TOTAL: PERFORMANCE AND PROJECT IMPLEMENTATION UNIT (PPIMU)</t>
  </si>
  <si>
    <t>Ondo-CARES Programme Coordinating Office</t>
  </si>
  <si>
    <t>Total Revised 2023 Budget</t>
  </si>
  <si>
    <t>Salary (AG's Office)</t>
  </si>
  <si>
    <t>Salary (Palliative for all State workers)</t>
  </si>
  <si>
    <r>
      <rPr>
        <b/>
        <sz val="9"/>
        <color theme="1"/>
        <rFont val="Times New Roman"/>
        <family val="1"/>
      </rPr>
      <t>ADMIN CODE: 022000700100 :</t>
    </r>
    <r>
      <rPr>
        <sz val="9"/>
        <color theme="1"/>
        <rFont val="Times New Roman"/>
        <family val="1"/>
      </rPr>
      <t xml:space="preserve"> OFFICE OF THE STATE ACCOUNTANT GENERAL  </t>
    </r>
  </si>
  <si>
    <t>ACCOUNTING OFFICER: THE PERMANENT SECRETARY/ACCOUNTANT GENERAL, OFFICE OF THE STATE ACCOUNTANT GENERAL</t>
  </si>
  <si>
    <t>MINISTRY OF JUSTICE</t>
  </si>
  <si>
    <t>TOTAL: MINISTRY OF JUSTICE</t>
  </si>
  <si>
    <t>051705400100</t>
  </si>
  <si>
    <t>DOMESTIC INTEREST / DISCOUNT - SHORT TERM BORROWINGS</t>
  </si>
  <si>
    <t>FURNITURE ALLOWANCE</t>
  </si>
  <si>
    <t>Amount Spent till Date</t>
  </si>
  <si>
    <t>Contigency</t>
  </si>
  <si>
    <r>
      <rPr>
        <b/>
        <sz val="9"/>
        <color theme="1"/>
        <rFont val="Times New Roman"/>
        <family val="1"/>
      </rPr>
      <t>ADMIN CODE: 051705400100 :</t>
    </r>
    <r>
      <rPr>
        <sz val="9"/>
        <color theme="1"/>
        <rFont val="Times New Roman"/>
        <family val="1"/>
      </rPr>
      <t xml:space="preserve"> TEACHING SERVICE COMMISSION</t>
    </r>
  </si>
  <si>
    <t>ACCOUNTING OFFICER: THE PERMANENT SECRETARY, TEACHING SERVICE COMMISSION</t>
  </si>
  <si>
    <t>Salary (2020 Leave Bonus)</t>
  </si>
  <si>
    <t>Contigency &amp; Addittion</t>
  </si>
  <si>
    <r>
      <rPr>
        <b/>
        <sz val="9"/>
        <color theme="1"/>
        <rFont val="Times New Roman"/>
        <family val="1"/>
      </rPr>
      <t>ADMIN CODE: 031805100100 :</t>
    </r>
    <r>
      <rPr>
        <sz val="9"/>
        <color theme="1"/>
        <rFont val="Times New Roman"/>
        <family val="1"/>
      </rPr>
      <t xml:space="preserve"> ONDO STATE JUDICIARY</t>
    </r>
  </si>
  <si>
    <t>Salary (TESCOM Office)</t>
  </si>
  <si>
    <t>Salary (Judiciary Office)</t>
  </si>
  <si>
    <t>22040105</t>
  </si>
  <si>
    <t>Contigency &amp; Additional</t>
  </si>
  <si>
    <t>Salary (2020 Core Leave Bonus)</t>
  </si>
  <si>
    <t>023100100100</t>
  </si>
  <si>
    <t>MINISTRY OF ENERGY, MINES &amp; MINERAL RESOURCES</t>
  </si>
  <si>
    <t>TOTAL:MINISTRY OF ENERGY, MINES &amp; MINERAL RESOURCES</t>
  </si>
  <si>
    <t>Purchase of 2 Nos. of Toyota Hilux</t>
  </si>
  <si>
    <t>Constitution of Energy Mining and Survellance Task force</t>
  </si>
  <si>
    <t>HOSPITALS MANAGEMENT BOARD</t>
  </si>
  <si>
    <t>TOTAL: HOSPITALS MANAGEMENT BOARD</t>
  </si>
  <si>
    <t>Purchase and Installation of Solar Power in All Hospitals in Ondo State (208 solar power)</t>
  </si>
  <si>
    <t>Ministry of Energy, Mines &amp; Mineral Resources</t>
  </si>
  <si>
    <t>Hospital Management Board</t>
  </si>
  <si>
    <t>TOTAL: MINISTRY OF ENERGY, MINES &amp; MINERAL RESOURCES</t>
  </si>
  <si>
    <t>ONDO STATE INDEPENDENT ELECTORAL COMMISSION (ODEIC)</t>
  </si>
  <si>
    <t>TOTAL: ONDO STATE INDEPENDENT ELECTORAL COMMISSION (ODEIC)</t>
  </si>
  <si>
    <t>Procurement of Election Equipment and others for the Conduct of Local Government Election</t>
  </si>
  <si>
    <t>Rehabilitation and Reticulation of Owena Dam to Akure, etc, sponsored by French Development Agency (AFD) Water Facility (Drawdown)</t>
  </si>
  <si>
    <t>Rehabilitation and Reticulation of Owena Dam to Akure, etc, sponsored by African Development Bank (AFDB) Water Facility Draw Down</t>
  </si>
  <si>
    <t>TOTAL: ONDO STATE WATER CORPORATION</t>
  </si>
  <si>
    <t>DOMESTIC LOANS/ BORROWINGS FROM OTHER CAPITAL MARKET</t>
  </si>
  <si>
    <t>SUMMITS</t>
  </si>
  <si>
    <t>PERSONNEL DETAILS</t>
  </si>
  <si>
    <r>
      <t xml:space="preserve">ADMIN CODE: 016100100200 : </t>
    </r>
    <r>
      <rPr>
        <sz val="9"/>
        <color theme="1"/>
        <rFont val="Times New Roman"/>
        <family val="1"/>
      </rPr>
      <t>GENERAL ADMINISTRATION DEPARTMENT</t>
    </r>
  </si>
  <si>
    <r>
      <t xml:space="preserve">ADMIN CODE: 031805100100 : </t>
    </r>
    <r>
      <rPr>
        <sz val="9"/>
        <color theme="1"/>
        <rFont val="Times New Roman"/>
        <family val="1"/>
      </rPr>
      <t>ONDO STATE JUDICIARY</t>
    </r>
  </si>
  <si>
    <t>Renovation of Akure and Other Stadia</t>
  </si>
  <si>
    <t>Purchase of 3Nos Toyota Hilux Project Vehicle @100,000,000.00 (B) Toyota Hummer Bus @15,000,000.00</t>
  </si>
  <si>
    <t>ONDO STATE WATER CORPORATION</t>
  </si>
  <si>
    <t>Refurbishment of 10 Nos Motor Vehicles: Toyota Corolla, Hilux</t>
  </si>
  <si>
    <t>Procurement of 15 Nos Hilux, 5 Nos Toyota Corolla</t>
  </si>
  <si>
    <t>Upgrading of SIFMIS Hardware and Software</t>
  </si>
  <si>
    <t>Human Capital Development for Focal Officers on Women and Children Protection Project</t>
  </si>
  <si>
    <t>RECURRENT AND CAPITAL</t>
  </si>
  <si>
    <t>ADDITIONAL REVENUE</t>
  </si>
  <si>
    <t>Statutory Allocation</t>
  </si>
  <si>
    <t>Mineral Derivation</t>
  </si>
  <si>
    <t>VAT</t>
  </si>
  <si>
    <t>Exchange Gain</t>
  </si>
  <si>
    <t>Domestic Grant (Palliative)</t>
  </si>
  <si>
    <t>Domestic Loan (Palliative)</t>
  </si>
  <si>
    <t>Total</t>
  </si>
  <si>
    <t>Some revenue items were reduced by, viz</t>
  </si>
  <si>
    <t>Stabilization Fund</t>
  </si>
  <si>
    <t>Internal Loan</t>
  </si>
  <si>
    <t>CONTIGENCY REPORT</t>
  </si>
  <si>
    <t>Overhead (Finance)</t>
  </si>
  <si>
    <t>Social  Contribution</t>
  </si>
  <si>
    <t>Grant to Owena (Leave Bonus)</t>
  </si>
  <si>
    <t>Personnel (Leave Bonus)</t>
  </si>
  <si>
    <t>Total Recurrent</t>
  </si>
  <si>
    <t>Capital</t>
  </si>
  <si>
    <t>Total Expenditure</t>
  </si>
  <si>
    <t>EXPENDITURE ALLOCATION</t>
  </si>
  <si>
    <t>Personnel</t>
  </si>
  <si>
    <t>Social Contribution &amp; Social Benefits</t>
  </si>
  <si>
    <t>Grants</t>
  </si>
  <si>
    <t>Overheads</t>
  </si>
  <si>
    <t>Transfers</t>
  </si>
  <si>
    <t>Total Recurrent Allocation</t>
  </si>
  <si>
    <t>Capital Expenditure Allocation</t>
  </si>
  <si>
    <t>Total Expenditure Allocation</t>
  </si>
  <si>
    <t>Items with increased revenue are:</t>
  </si>
  <si>
    <t xml:space="preserve">Therefore, the additional Revenue is </t>
  </si>
  <si>
    <t>MINISTRY OF LANDS &amp; HOSUING</t>
  </si>
  <si>
    <t>TOTAL: MINISTRY OF LANDS &amp; HOSUING</t>
  </si>
  <si>
    <t>Upgrading and Maintenance of Public Building including Legislators' Quarters</t>
  </si>
  <si>
    <t>Construction of New Governor and Deputy Governor Lodge</t>
  </si>
  <si>
    <t>Completion of OBA's House,at the back of State Secretariat</t>
  </si>
  <si>
    <t>Construction of inovation Center</t>
  </si>
  <si>
    <t>ACCOUNTING OFFICER: THE PERMANENT SECRETARY, POOLS, BETTING AND LOTTERIES</t>
  </si>
  <si>
    <t>Pools, Betting And Lotteries</t>
  </si>
  <si>
    <t>TRANSFER TO OSOPADEC</t>
  </si>
  <si>
    <t>Agency</t>
  </si>
  <si>
    <t>Ondo State Oil Producing Area Development Commission</t>
  </si>
  <si>
    <t>130023800112</t>
  </si>
  <si>
    <t>Transfer from Additional Revenue</t>
  </si>
  <si>
    <t xml:space="preserve">Balance </t>
  </si>
  <si>
    <t>Balance Transfered to Capital</t>
  </si>
  <si>
    <t>ONDO STATE AGRICULTURAL DEVELOPMENT PROJECT</t>
  </si>
  <si>
    <t>TOTAL: ONDO STATE AGRICULTURAL DEVELOPMENT PROJECT</t>
  </si>
  <si>
    <t>SEED BUYING BACK- (a) Maize- 30mt at N85,000/ton</t>
  </si>
  <si>
    <t>Rural Institution Development (Organization, Registration and Training of Farmers Group and Credit Management</t>
  </si>
  <si>
    <t>Processing and Packaging Materials, Completion and Electrification of Seed Cool Room</t>
  </si>
  <si>
    <t>Capacity Building for Farmers in all components of Agriculture (Existing and New)/N-Power Beneficiaries</t>
  </si>
  <si>
    <t>Agricultural Transformation Initiative</t>
  </si>
  <si>
    <t>Monitoring of Farms against Armyworm infestation (Armyworm Farmers Projects)</t>
  </si>
  <si>
    <t>Demonstration- Management Training Plot</t>
  </si>
  <si>
    <t>Project Facilities - Project Facilities Maintenance: General Renovation of Office Building Complex and Generating Set, Tractor, Heavy Duty Equipment etc</t>
  </si>
  <si>
    <t>Raising of Broilers and Turkeys for the end of the year festive period</t>
  </si>
  <si>
    <t xml:space="preserve">Purchase of 17 Nos of Motorcycle </t>
  </si>
  <si>
    <t>Scaling up of Agro-Processing Facilities in the State through Agro-Women Initiatives</t>
  </si>
  <si>
    <t>010021501068</t>
  </si>
  <si>
    <t>010100001504</t>
  </si>
  <si>
    <t>010100001503</t>
  </si>
  <si>
    <t>010021501067</t>
  </si>
  <si>
    <t>010021501057</t>
  </si>
  <si>
    <t>010021501056</t>
  </si>
  <si>
    <t>010021501050</t>
  </si>
  <si>
    <t>010021501046</t>
  </si>
  <si>
    <t>010021501042</t>
  </si>
  <si>
    <t>010021501054</t>
  </si>
  <si>
    <t>010021501041</t>
  </si>
  <si>
    <t>ACCOUNTING OFFICER: THE SECRETARY, DEPARTMENT OF PUBLIC SERVICE REFORM AND DEVELOPMENT (DPSRD)</t>
  </si>
  <si>
    <t>SOFTWARE CHARGES/ LICENCE RENEWAL</t>
  </si>
  <si>
    <t>SERVICOM</t>
  </si>
  <si>
    <t>ADMIN CODE: 011105200100 : DEPARTMENT OF PUBLIC SERVICE REFORM AND DEVELOPMENT (DPSRD)</t>
  </si>
  <si>
    <t>ACCOUNTING OFFICER: THE SECRETARY, CHRISTIAN WELFARE BOARD</t>
  </si>
  <si>
    <r>
      <t xml:space="preserve">ADMIN CODE: 011103800100 : </t>
    </r>
    <r>
      <rPr>
        <sz val="9"/>
        <color theme="1"/>
        <rFont val="Times New Roman"/>
        <family val="1"/>
      </rPr>
      <t>CHRISTIAN WELFARE BOARD</t>
    </r>
  </si>
  <si>
    <t>Christian Werfare Board</t>
  </si>
  <si>
    <t>Department of Public Service Reform And Development</t>
  </si>
  <si>
    <t>Ondo State Agricultural Development Project</t>
  </si>
  <si>
    <t>ONDO STATE WASTE MANAGEMENT AUTHORITY</t>
  </si>
  <si>
    <t>TOTAL: ONDO STATE WASTE MANAGEMENT AUTHORITY</t>
  </si>
  <si>
    <t>Monitoring of the State Against Improper Waste Disposal/Public Waste Collection</t>
  </si>
  <si>
    <t>Ondo State Waste Management Authority</t>
  </si>
  <si>
    <r>
      <t xml:space="preserve">ADMIN CODE: 053505300100 : </t>
    </r>
    <r>
      <rPr>
        <sz val="9"/>
        <color theme="1"/>
        <rFont val="Times New Roman"/>
        <family val="1"/>
      </rPr>
      <t>ONDO STATE WASTE MANAGEMENT AUTHORITY</t>
    </r>
  </si>
  <si>
    <t>ACCOUNTING OFFICER: THE GENERAL MANAGER,  ONDO STATE WASTE MANAGEMENT AUTHORITY</t>
  </si>
  <si>
    <t>MAGAZINES &amp; PERIODICALS</t>
  </si>
  <si>
    <t>AUDITING OF ACCOUNTS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</si>
  <si>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</si>
  <si>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</si>
  <si>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</si>
  <si>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</si>
  <si>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</si>
  <si>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</si>
  <si>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</si>
  <si>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</si>
  <si>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</si>
  <si>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</si>
  <si>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</si>
  <si>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</si>
  <si>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</si>
  <si>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</si>
  <si>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</si>
  <si>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</si>
  <si>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</si>
  <si>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</si>
  <si>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</si>
  <si>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</si>
  <si>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</si>
  <si>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</si>
  <si>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</si>
  <si>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130016101011</t>
  </si>
  <si>
    <t>130016101012</t>
  </si>
  <si>
    <t>101300014501</t>
  </si>
  <si>
    <t>130022001027</t>
  </si>
  <si>
    <t>130022001020</t>
  </si>
  <si>
    <t>130022001016</t>
  </si>
  <si>
    <t>010023301082</t>
  </si>
  <si>
    <t>010023301066</t>
  </si>
  <si>
    <t>010023301055</t>
  </si>
  <si>
    <t>140023101063</t>
  </si>
  <si>
    <t>140023101068</t>
  </si>
  <si>
    <t>130023801001</t>
  </si>
  <si>
    <t>130032601017</t>
  </si>
  <si>
    <t>130032601023</t>
  </si>
  <si>
    <t>130032601024</t>
  </si>
  <si>
    <t>070045101014</t>
  </si>
  <si>
    <t>070045101013</t>
  </si>
  <si>
    <t>050051401053</t>
  </si>
  <si>
    <t>080053901007</t>
  </si>
  <si>
    <t xml:space="preserve">130045101016 </t>
  </si>
  <si>
    <t>012120002391</t>
  </si>
  <si>
    <t>040052101016</t>
  </si>
  <si>
    <t>EXECUTIVE SUMMARY OF 2023 BUDGET REVIEW</t>
  </si>
  <si>
    <t>MINISTRY OF FINANCE</t>
  </si>
  <si>
    <t>TOTAL:MINISTRY OF FINANCE</t>
  </si>
  <si>
    <t>Procurement of 5 Nos Innoson 42-50 Seats Bus (IVMG 112) Luxury Seats</t>
  </si>
  <si>
    <t>Procurement of 10 Nos of Royal Cargo Tricycles @1.8Million Per Tricycle</t>
  </si>
  <si>
    <t>Constigency &amp;Additional</t>
  </si>
  <si>
    <t>Establishment of Apiary at Ondo Road Agre Empowerment Centre</t>
  </si>
  <si>
    <t>Repair and Rehabilitation of Electricity at Chicken Processing Centre, Ondo Road, Akure</t>
  </si>
  <si>
    <t>Development and deployment of Website for the Agency</t>
  </si>
  <si>
    <t>Human Capital Development: Capacity Building for Staff</t>
  </si>
  <si>
    <t>Purchase of security vehicles (APC and others) and Provision of other Security Hardware</t>
  </si>
  <si>
    <t>ONDO STATE AGRIBUSINESS EMPOWERMENT CENTRE (OSAEC)</t>
  </si>
  <si>
    <t>TOTAL: ONDO STATE AGRIBUSINESS EMPOWERMENT CENTRE (OSAEC)</t>
  </si>
  <si>
    <t>010021501043</t>
  </si>
  <si>
    <t>010021501048</t>
  </si>
  <si>
    <t>010021501055</t>
  </si>
  <si>
    <t>010100041203</t>
  </si>
  <si>
    <t>110012305001</t>
  </si>
  <si>
    <t>130022001028</t>
  </si>
  <si>
    <t>190023801019</t>
  </si>
  <si>
    <t>060026001017</t>
  </si>
  <si>
    <t>060026001026</t>
  </si>
  <si>
    <t>060608011701</t>
  </si>
  <si>
    <t>060026001025</t>
  </si>
  <si>
    <t>040052101026</t>
  </si>
  <si>
    <t>190055701030</t>
  </si>
  <si>
    <t>090053501030</t>
  </si>
  <si>
    <t>Adittional</t>
  </si>
  <si>
    <t>TOTAL: MINISTRY OF JUSTICES</t>
  </si>
  <si>
    <t>FOOD STUFF / CATERING MATERIALS SUPPLIES</t>
  </si>
  <si>
    <t>MAINTENANCE OF SEA BOATS</t>
  </si>
  <si>
    <t>GOVERNOR'S OFFICE-GOVERNMENT HOUSE AND PROTOCOL</t>
  </si>
  <si>
    <r>
      <t xml:space="preserve">ADMIN CODE: 011100100100 : </t>
    </r>
    <r>
      <rPr>
        <sz val="9"/>
        <color theme="1"/>
        <rFont val="Times New Roman"/>
        <family val="1"/>
      </rPr>
      <t>GOVERNOR'S OFFICE-GOVERNMENT HOUSE AND PROTOCOL</t>
    </r>
  </si>
  <si>
    <t>ACCOUNTING OFFICER: THE PERMANENT SECRETARY, GOVERNOR'S OFFICE-GOVERNMENT HOUSE AND PROTOCOL</t>
  </si>
  <si>
    <t>TOTAL: GOVERNOR'S OFFICE-GOVERNMENT HOUSE AND PROTOCOL</t>
  </si>
  <si>
    <t>FOOD STUFF/CATERING MATERIALS SUPPLIES</t>
  </si>
  <si>
    <t>ADMIN CODE: 052100100100 : MINISTRY OF HEALTH</t>
  </si>
  <si>
    <t xml:space="preserve">ACCOUNTING OFFICER: THE PERMANENT SECRETARY, MINISTRY OF HEALTH </t>
  </si>
  <si>
    <t>ONDO STATE CONTRIBUTORY HEALTH COMMISSION</t>
  </si>
  <si>
    <t>TOTAL: ONDO STATE CONTRIBUTORY HEALTH COMMISSION</t>
  </si>
  <si>
    <t>Procurement of Operational Vehicles and Motor Cycles</t>
  </si>
  <si>
    <t>040052101024</t>
  </si>
  <si>
    <t>Ondo State Contributory Health Commission</t>
  </si>
  <si>
    <t>Procurement of Geely Coolray SUV for the CMD at N22.5m, Emgrand EC7 Sedan for CMD and DA at N13.5 Double Cabin, Maxus T60 Pick-up for PICs Ondo and Akure Complexes at N16m</t>
  </si>
  <si>
    <t>040052101048</t>
  </si>
  <si>
    <t>052102600100</t>
  </si>
  <si>
    <t>Ondo State University of Medical Sciences Teaching Hospital</t>
  </si>
  <si>
    <t>TOTAL: ONDO STATE UNIVERSITY OF MEDICAL SCIENCES TEACHING HOSPITAL</t>
  </si>
  <si>
    <t>Production of other reports</t>
  </si>
  <si>
    <t>ACCOUNTING OFFICER: THE PERMANENT SECRETARY, STATE UNIVERSAL BASIC EDUCATION BOARD (SUBEB) HEADQUARTERS</t>
  </si>
  <si>
    <t>ACCOUNTING OFFICER: THE PERMANENT SECRETARY, MEGA SCHOOLS</t>
  </si>
  <si>
    <t>Mega Schools</t>
  </si>
  <si>
    <r>
      <t xml:space="preserve">ADMIN CODE: 023600100100 : </t>
    </r>
    <r>
      <rPr>
        <sz val="9"/>
        <color theme="1"/>
        <rFont val="Times New Roman"/>
        <family val="1"/>
      </rPr>
      <t>MINISTRY OF CULTURE AND TOURISM</t>
    </r>
  </si>
  <si>
    <t>ACCOUNTING OFFICER: THE PERMANENT SECRETARY, MINISTRY OF CULTURE AND TOURISM</t>
  </si>
  <si>
    <t>MINISTRY OF CULTURE AND TOURISM</t>
  </si>
  <si>
    <t>TOTAL: MINISTRY OF CULTURE AND TOURISM</t>
  </si>
  <si>
    <t>ADMIN CODE: 023800400100 : ONDO STATE BUREAU OF STATISTICS</t>
  </si>
  <si>
    <t>ACCOUNTING OFFICER: STATISTICIAN GENERAL, ONDO STATE BUREAU OF STATISTICS</t>
  </si>
  <si>
    <t>PRODUCTION OF SURVEY REPORTS/OTHER STATISTICAL BULLETIN</t>
  </si>
  <si>
    <t>Total Finance</t>
  </si>
  <si>
    <t>CAPITAL GRANT FROM FGN</t>
  </si>
  <si>
    <t>023800100800: ONDO STATE N-CARES COORDINATING OFFICE</t>
  </si>
  <si>
    <t>Total N-CARES</t>
  </si>
  <si>
    <t>Ondo State N-CARES Coordinating Office</t>
  </si>
  <si>
    <t xml:space="preserve"> Code </t>
  </si>
  <si>
    <t xml:space="preserve"> Adminstrative Unit </t>
  </si>
  <si>
    <t>Total Revenue</t>
  </si>
  <si>
    <t xml:space="preserve"> Overhead </t>
  </si>
  <si>
    <t xml:space="preserve"> Capital </t>
  </si>
  <si>
    <t xml:space="preserve"> Total Expenditure </t>
  </si>
  <si>
    <t>Amount (N)</t>
  </si>
  <si>
    <t>Page</t>
  </si>
  <si>
    <t>010000000000</t>
  </si>
  <si>
    <t>Administration Sector</t>
  </si>
  <si>
    <t>011100000000</t>
  </si>
  <si>
    <t>Governors Office</t>
  </si>
  <si>
    <t>011100200100</t>
  </si>
  <si>
    <t>Office of Senior Special Assistants to the Governor</t>
  </si>
  <si>
    <t>011100200300</t>
  </si>
  <si>
    <t>Office of the Special Advisers to the Governor</t>
  </si>
  <si>
    <t>38-39</t>
  </si>
  <si>
    <t>011100200700</t>
  </si>
  <si>
    <t>Office of ADC, CSO Chief Details and Orderly</t>
  </si>
  <si>
    <t>011100201200</t>
  </si>
  <si>
    <t>Office of Special Adviser on Special Duties</t>
  </si>
  <si>
    <t>40-41</t>
  </si>
  <si>
    <t>195-196</t>
  </si>
  <si>
    <t>011100800100</t>
  </si>
  <si>
    <t>State Emergency Management Agency (SEMA)</t>
  </si>
  <si>
    <t>196-197</t>
  </si>
  <si>
    <t>43-44</t>
  </si>
  <si>
    <t>44-45</t>
  </si>
  <si>
    <t>46-47</t>
  </si>
  <si>
    <t>011103700100</t>
  </si>
  <si>
    <t>Muslim Welfare Board</t>
  </si>
  <si>
    <t>011103800100</t>
  </si>
  <si>
    <t>Christian Welfare Board</t>
  </si>
  <si>
    <t>198-199</t>
  </si>
  <si>
    <t>011105200100</t>
  </si>
  <si>
    <t>Department of Public Service Reform and Development (DPSRD)</t>
  </si>
  <si>
    <t>011110100100</t>
  </si>
  <si>
    <t>Special Projects Office: World Bank/FGN Assisted</t>
  </si>
  <si>
    <t>51-52</t>
  </si>
  <si>
    <t>011110500100</t>
  </si>
  <si>
    <t>Office of the Chief of Staff</t>
  </si>
  <si>
    <t>Performance and Project Implementation Monitoring Unit (PPIMU)</t>
  </si>
  <si>
    <t>52-53</t>
  </si>
  <si>
    <t>53-54</t>
  </si>
  <si>
    <t>199-200</t>
  </si>
  <si>
    <t>016100000000</t>
  </si>
  <si>
    <t>Office of the Secretary to State Government (SSG)</t>
  </si>
  <si>
    <t>016100100100</t>
  </si>
  <si>
    <t>54-55</t>
  </si>
  <si>
    <t>55-56</t>
  </si>
  <si>
    <t>56-57</t>
  </si>
  <si>
    <t>8-9</t>
  </si>
  <si>
    <t>011200000000</t>
  </si>
  <si>
    <t>58-59</t>
  </si>
  <si>
    <t>201-202</t>
  </si>
  <si>
    <t>60-61</t>
  </si>
  <si>
    <t>202-203</t>
  </si>
  <si>
    <t>011200700100</t>
  </si>
  <si>
    <t>House Committees</t>
  </si>
  <si>
    <t>61-62</t>
  </si>
  <si>
    <t>011200700200</t>
  </si>
  <si>
    <t>Public Account Secretariat</t>
  </si>
  <si>
    <t>011202100100</t>
  </si>
  <si>
    <t>Office of the Speaker</t>
  </si>
  <si>
    <t>62-63</t>
  </si>
  <si>
    <t>012300000000</t>
  </si>
  <si>
    <t>203-204</t>
  </si>
  <si>
    <t>67-68</t>
  </si>
  <si>
    <t>204-205</t>
  </si>
  <si>
    <t>012400000000</t>
  </si>
  <si>
    <t>State Security Affairs</t>
  </si>
  <si>
    <t>012400400100</t>
  </si>
  <si>
    <t>Nigeria Security and Civil Defence Corps</t>
  </si>
  <si>
    <t>012400400200</t>
  </si>
  <si>
    <t>Nigerian Legion</t>
  </si>
  <si>
    <t>012400400300</t>
  </si>
  <si>
    <t>Ondo State Security Network Agency (Amotekun Corps)</t>
  </si>
  <si>
    <t>9-10</t>
  </si>
  <si>
    <t>012400700100</t>
  </si>
  <si>
    <t>Fire Services</t>
  </si>
  <si>
    <t>012500000000</t>
  </si>
  <si>
    <t>Office of the Head of Service</t>
  </si>
  <si>
    <t>012500100100</t>
  </si>
  <si>
    <t>69-70</t>
  </si>
  <si>
    <t>205-206</t>
  </si>
  <si>
    <t>012500100200</t>
  </si>
  <si>
    <t>Senior Staff Club</t>
  </si>
  <si>
    <t>012500100300</t>
  </si>
  <si>
    <t>Government Quarters Management Office</t>
  </si>
  <si>
    <t>71-72</t>
  </si>
  <si>
    <t>72-73</t>
  </si>
  <si>
    <t>012500700200</t>
  </si>
  <si>
    <t>E-Personel Administration Salary System (e-PASS) Office</t>
  </si>
  <si>
    <t>73-44</t>
  </si>
  <si>
    <t>012500700300</t>
  </si>
  <si>
    <t>Industrial and Labour Relations Office</t>
  </si>
  <si>
    <t>012500700400</t>
  </si>
  <si>
    <t>Committee On Payroll Verification, Scrutinization and Cleanup</t>
  </si>
  <si>
    <t>75-76</t>
  </si>
  <si>
    <t>206-207</t>
  </si>
  <si>
    <t>014000000000</t>
  </si>
  <si>
    <t>Office of the Auditor General</t>
  </si>
  <si>
    <t>76-77</t>
  </si>
  <si>
    <t>77-78</t>
  </si>
  <si>
    <t>014700000000</t>
  </si>
  <si>
    <t>78-79</t>
  </si>
  <si>
    <t>207-208</t>
  </si>
  <si>
    <t>014800000000</t>
  </si>
  <si>
    <t>014800100200</t>
  </si>
  <si>
    <t>Ondo State Independent Electoral Commission (ODIEC) Area Offices</t>
  </si>
  <si>
    <t>014900000000</t>
  </si>
  <si>
    <t>Local Government Service Commission</t>
  </si>
  <si>
    <t>014900100100</t>
  </si>
  <si>
    <t>81</t>
  </si>
  <si>
    <t>020000000000</t>
  </si>
  <si>
    <t>Economic Sector</t>
  </si>
  <si>
    <t>021500000000</t>
  </si>
  <si>
    <t>11-12</t>
  </si>
  <si>
    <t>82-83</t>
  </si>
  <si>
    <t>208-212</t>
  </si>
  <si>
    <t>021500100300</t>
  </si>
  <si>
    <t>Ondo State Livelihood Improvement Family Enterprise -Niger Delta (LIFE-ND)</t>
  </si>
  <si>
    <t>83</t>
  </si>
  <si>
    <t>021500100400</t>
  </si>
  <si>
    <t>Ministry of Agriculture: Tree Crop Office</t>
  </si>
  <si>
    <t>021502100100</t>
  </si>
  <si>
    <t>Forestry Staff Training School, Owo</t>
  </si>
  <si>
    <t>84-85</t>
  </si>
  <si>
    <t>85</t>
  </si>
  <si>
    <t>212-213</t>
  </si>
  <si>
    <t>021510200200</t>
  </si>
  <si>
    <t>Fadama Project</t>
  </si>
  <si>
    <t>86</t>
  </si>
  <si>
    <t>86-87</t>
  </si>
  <si>
    <t>213-214</t>
  </si>
  <si>
    <t>021511500100</t>
  </si>
  <si>
    <t>Agro-Climatological and Ecological Project</t>
  </si>
  <si>
    <t>87-88</t>
  </si>
  <si>
    <t>214</t>
  </si>
  <si>
    <t>021511600100</t>
  </si>
  <si>
    <t>Cocoa Revolution Office</t>
  </si>
  <si>
    <t>88-89</t>
  </si>
  <si>
    <t>214-215</t>
  </si>
  <si>
    <t>Ondo State Agri-Business Empowerment Centre (OSAEC)</t>
  </si>
  <si>
    <t>12-13</t>
  </si>
  <si>
    <t>89</t>
  </si>
  <si>
    <t>89-90</t>
  </si>
  <si>
    <t>215-217</t>
  </si>
  <si>
    <t>022000000000</t>
  </si>
  <si>
    <t>13-14</t>
  </si>
  <si>
    <t>90-91</t>
  </si>
  <si>
    <t>91-92</t>
  </si>
  <si>
    <t>217-218</t>
  </si>
  <si>
    <t>022000100200</t>
  </si>
  <si>
    <t>Expenditure Office</t>
  </si>
  <si>
    <t>93</t>
  </si>
  <si>
    <t>022000100400</t>
  </si>
  <si>
    <t>State Finance</t>
  </si>
  <si>
    <t>93-94</t>
  </si>
  <si>
    <t>022000100500</t>
  </si>
  <si>
    <t>State Resources and Revenue Monitoring Department</t>
  </si>
  <si>
    <t>94</t>
  </si>
  <si>
    <t>022000200100</t>
  </si>
  <si>
    <t>94-95</t>
  </si>
  <si>
    <t>218</t>
  </si>
  <si>
    <t>95-96</t>
  </si>
  <si>
    <t>95</t>
  </si>
  <si>
    <t>022000700200</t>
  </si>
  <si>
    <t>Treasury Cash Offices (TCOs)</t>
  </si>
  <si>
    <t>97</t>
  </si>
  <si>
    <t>14-15</t>
  </si>
  <si>
    <t>97-98</t>
  </si>
  <si>
    <t>98</t>
  </si>
  <si>
    <t>022000900100</t>
  </si>
  <si>
    <t>Pools Bettings and Lotteries Board</t>
  </si>
  <si>
    <t>218-219</t>
  </si>
  <si>
    <t>022200000000</t>
  </si>
  <si>
    <t>99</t>
  </si>
  <si>
    <t>219-220</t>
  </si>
  <si>
    <t>022200900100</t>
  </si>
  <si>
    <t>Consumer Protection Committee</t>
  </si>
  <si>
    <t>100</t>
  </si>
  <si>
    <t>220</t>
  </si>
  <si>
    <t>15-16</t>
  </si>
  <si>
    <t>101</t>
  </si>
  <si>
    <t>022205600100</t>
  </si>
  <si>
    <t>Ondo State Entrepreneurship Agency (ONDEA)</t>
  </si>
  <si>
    <t>102</t>
  </si>
  <si>
    <t>102-103</t>
  </si>
  <si>
    <t>220-221</t>
  </si>
  <si>
    <t>103</t>
  </si>
  <si>
    <t>103-104</t>
  </si>
  <si>
    <t>221-222</t>
  </si>
  <si>
    <t>022800000000</t>
  </si>
  <si>
    <t>104</t>
  </si>
  <si>
    <t>104-105</t>
  </si>
  <si>
    <t>222-223</t>
  </si>
  <si>
    <t>022800700200</t>
  </si>
  <si>
    <t>State Information Technology Agency (SITA) Area Offices</t>
  </si>
  <si>
    <t>105-106</t>
  </si>
  <si>
    <t>022900000000</t>
  </si>
  <si>
    <t>16-17</t>
  </si>
  <si>
    <t>106</t>
  </si>
  <si>
    <t>106-107</t>
  </si>
  <si>
    <t>223</t>
  </si>
  <si>
    <t>022905500100</t>
  </si>
  <si>
    <t>Office of Transport-Vehicle Inspection (Area) Office and Inland Waterways</t>
  </si>
  <si>
    <t>107</t>
  </si>
  <si>
    <t>023100000000</t>
  </si>
  <si>
    <t>Ministry of Energy, Mines and Mineral Resources</t>
  </si>
  <si>
    <t>108-109</t>
  </si>
  <si>
    <t>224-226</t>
  </si>
  <si>
    <t>109-110</t>
  </si>
  <si>
    <t>226</t>
  </si>
  <si>
    <t>023100400100</t>
  </si>
  <si>
    <t>Ondo State Electricity Regulatory Bureau (OSERB)</t>
  </si>
  <si>
    <t>111</t>
  </si>
  <si>
    <t>226-227</t>
  </si>
  <si>
    <t>023300000000</t>
  </si>
  <si>
    <t>17-18</t>
  </si>
  <si>
    <t>112</t>
  </si>
  <si>
    <t>112-113</t>
  </si>
  <si>
    <t>227-228</t>
  </si>
  <si>
    <t>023305100200</t>
  </si>
  <si>
    <t>Ondo State UN-REDD+ Project</t>
  </si>
  <si>
    <t>114</t>
  </si>
  <si>
    <t>228-229</t>
  </si>
  <si>
    <t>023305200100</t>
  </si>
  <si>
    <t>Ondo State Aforestation Project</t>
  </si>
  <si>
    <t>023400000000</t>
  </si>
  <si>
    <t>114-115</t>
  </si>
  <si>
    <t>229-230</t>
  </si>
  <si>
    <t>023405600100</t>
  </si>
  <si>
    <t>Ondo State Rural Access and Agricultural Marketing Project (RAAMP)</t>
  </si>
  <si>
    <t>116</t>
  </si>
  <si>
    <t>230</t>
  </si>
  <si>
    <t>023600000000</t>
  </si>
  <si>
    <t>18-19</t>
  </si>
  <si>
    <t>117</t>
  </si>
  <si>
    <t>230-231</t>
  </si>
  <si>
    <t>023800000000</t>
  </si>
  <si>
    <t>118</t>
  </si>
  <si>
    <t>118-119</t>
  </si>
  <si>
    <t>231-232</t>
  </si>
  <si>
    <t>023800100200</t>
  </si>
  <si>
    <t>Budget Office</t>
  </si>
  <si>
    <t>119-120</t>
  </si>
  <si>
    <t>023800100300</t>
  </si>
  <si>
    <t>Manpower Development Office</t>
  </si>
  <si>
    <t>120</t>
  </si>
  <si>
    <t>023800100500</t>
  </si>
  <si>
    <t>Youth Employment and Social Support Operations (YESSO)</t>
  </si>
  <si>
    <t>120-121</t>
  </si>
  <si>
    <t>232</t>
  </si>
  <si>
    <t>023800100700</t>
  </si>
  <si>
    <t>Economic Intelligence Office</t>
  </si>
  <si>
    <t>121-122</t>
  </si>
  <si>
    <t>023800100800</t>
  </si>
  <si>
    <t>122</t>
  </si>
  <si>
    <t>023800100900</t>
  </si>
  <si>
    <t>Monitoring and Evaluation (MEMIS Project) Office</t>
  </si>
  <si>
    <t>122-123</t>
  </si>
  <si>
    <t>023800101000</t>
  </si>
  <si>
    <t>Human Capital Development State Committee</t>
  </si>
  <si>
    <t>123</t>
  </si>
  <si>
    <t>023800101100</t>
  </si>
  <si>
    <t>State Liquidity Committee</t>
  </si>
  <si>
    <t>023800101200</t>
  </si>
  <si>
    <t>Ondo State Open Governance Partnership State Action Committee</t>
  </si>
  <si>
    <t>123-124</t>
  </si>
  <si>
    <t>232-233</t>
  </si>
  <si>
    <t>023800400200</t>
  </si>
  <si>
    <t>Ondo State Population Census Committee</t>
  </si>
  <si>
    <t>125</t>
  </si>
  <si>
    <t>025200000000</t>
  </si>
  <si>
    <t>Ministry of Water Resources, Public Sanitation and Hygiene</t>
  </si>
  <si>
    <t>025200100100</t>
  </si>
  <si>
    <t>125-126</t>
  </si>
  <si>
    <t>233</t>
  </si>
  <si>
    <t>19-20</t>
  </si>
  <si>
    <t>126</t>
  </si>
  <si>
    <t>126-127</t>
  </si>
  <si>
    <t>233-234</t>
  </si>
  <si>
    <t>127</t>
  </si>
  <si>
    <t>127-128</t>
  </si>
  <si>
    <t>234</t>
  </si>
  <si>
    <t>025300000000</t>
  </si>
  <si>
    <t>Ministry of Housing and Urban Development</t>
  </si>
  <si>
    <t>128</t>
  </si>
  <si>
    <t>128-129</t>
  </si>
  <si>
    <t>234-235</t>
  </si>
  <si>
    <t>026000000000</t>
  </si>
  <si>
    <t>20-21</t>
  </si>
  <si>
    <t>129</t>
  </si>
  <si>
    <t>129-130</t>
  </si>
  <si>
    <t>026000200100</t>
  </si>
  <si>
    <t>Office of Surveyor-General of the State</t>
  </si>
  <si>
    <t>130</t>
  </si>
  <si>
    <t>235-236</t>
  </si>
  <si>
    <t>027300000000</t>
  </si>
  <si>
    <t>027300100100</t>
  </si>
  <si>
    <t>131</t>
  </si>
  <si>
    <t>131-132</t>
  </si>
  <si>
    <t>236</t>
  </si>
  <si>
    <t>027300100200</t>
  </si>
  <si>
    <t>Ministry of Physical Planning and Urban Development -Area Offices</t>
  </si>
  <si>
    <t>132-133</t>
  </si>
  <si>
    <t>027300200100</t>
  </si>
  <si>
    <t>Ondo State Building Control Agency</t>
  </si>
  <si>
    <t>133</t>
  </si>
  <si>
    <t>026400000000</t>
  </si>
  <si>
    <t>Office of Public Utilities</t>
  </si>
  <si>
    <t>026400100100</t>
  </si>
  <si>
    <t>133-134</t>
  </si>
  <si>
    <t>236-237</t>
  </si>
  <si>
    <t>030000000000</t>
  </si>
  <si>
    <t>Law and Justice Sector</t>
  </si>
  <si>
    <t>031800000000</t>
  </si>
  <si>
    <t>21-22</t>
  </si>
  <si>
    <t>134</t>
  </si>
  <si>
    <t>134-135</t>
  </si>
  <si>
    <t>237</t>
  </si>
  <si>
    <t>031805100100</t>
  </si>
  <si>
    <t>136</t>
  </si>
  <si>
    <t>136-137</t>
  </si>
  <si>
    <t>237-238</t>
  </si>
  <si>
    <t>031805100300</t>
  </si>
  <si>
    <t>Office of Honourable Chief Judge</t>
  </si>
  <si>
    <t>138-139</t>
  </si>
  <si>
    <t>139</t>
  </si>
  <si>
    <t>139-140</t>
  </si>
  <si>
    <t>238</t>
  </si>
  <si>
    <t>031805200200</t>
  </si>
  <si>
    <t>Customary Court of Appeal - Judicial Divisions</t>
  </si>
  <si>
    <t>140-141</t>
  </si>
  <si>
    <t>031805100200</t>
  </si>
  <si>
    <t>Judiciary Division</t>
  </si>
  <si>
    <t>141-142</t>
  </si>
  <si>
    <t>031805200300</t>
  </si>
  <si>
    <t>Office of the President of the Customary Court of Appeal</t>
  </si>
  <si>
    <t>142-143</t>
  </si>
  <si>
    <t>032600000000</t>
  </si>
  <si>
    <t>22-23</t>
  </si>
  <si>
    <t>143</t>
  </si>
  <si>
    <t>143-144</t>
  </si>
  <si>
    <t>238-239</t>
  </si>
  <si>
    <t>144</t>
  </si>
  <si>
    <t>144-145</t>
  </si>
  <si>
    <t>239</t>
  </si>
  <si>
    <t>032600700100</t>
  </si>
  <si>
    <t>Citizen's Right Mediation Centre/Office of Public Defenders</t>
  </si>
  <si>
    <t>145-146</t>
  </si>
  <si>
    <t>040000000000</t>
  </si>
  <si>
    <t>Regional Sector</t>
  </si>
  <si>
    <t>045800000000</t>
  </si>
  <si>
    <t>045800200100</t>
  </si>
  <si>
    <t>146</t>
  </si>
  <si>
    <t>046300000000</t>
  </si>
  <si>
    <t>146-147</t>
  </si>
  <si>
    <t>239-240</t>
  </si>
  <si>
    <t>050000000000</t>
  </si>
  <si>
    <t>Social Sector</t>
  </si>
  <si>
    <t>051300000000</t>
  </si>
  <si>
    <t>147-148</t>
  </si>
  <si>
    <t>240</t>
  </si>
  <si>
    <t>149</t>
  </si>
  <si>
    <t>240-241</t>
  </si>
  <si>
    <t>051400000000</t>
  </si>
  <si>
    <t>150</t>
  </si>
  <si>
    <t>241</t>
  </si>
  <si>
    <t>051400100200</t>
  </si>
  <si>
    <t>Agency for the Welfare of the Physically Challenged Persons</t>
  </si>
  <si>
    <t>151</t>
  </si>
  <si>
    <t>241-242</t>
  </si>
  <si>
    <t>051400100300</t>
  </si>
  <si>
    <t>Ministry of Women Affairs and Social Development Area Offices</t>
  </si>
  <si>
    <t>152</t>
  </si>
  <si>
    <t>152-153</t>
  </si>
  <si>
    <t>242-243</t>
  </si>
  <si>
    <t>051400100400</t>
  </si>
  <si>
    <t>At Risk Children Advisory Committee</t>
  </si>
  <si>
    <t>154</t>
  </si>
  <si>
    <t>243</t>
  </si>
  <si>
    <t>051700000000</t>
  </si>
  <si>
    <t>155</t>
  </si>
  <si>
    <t>155-156</t>
  </si>
  <si>
    <t>243-244</t>
  </si>
  <si>
    <t>051700100200</t>
  </si>
  <si>
    <t>Zonal Education Offices</t>
  </si>
  <si>
    <t>156</t>
  </si>
  <si>
    <t>051700100300</t>
  </si>
  <si>
    <t>Ondo State Education Endowment Fund Office</t>
  </si>
  <si>
    <t>157</t>
  </si>
  <si>
    <t>051700100400</t>
  </si>
  <si>
    <t>Tertiary Institutions Coordinating Unit</t>
  </si>
  <si>
    <t>157-158</t>
  </si>
  <si>
    <t>244</t>
  </si>
  <si>
    <t>24-25</t>
  </si>
  <si>
    <t>158</t>
  </si>
  <si>
    <t>158-159</t>
  </si>
  <si>
    <t>051700300200</t>
  </si>
  <si>
    <t>State Universal Basic Education Board (Subeb) Zonal Office</t>
  </si>
  <si>
    <t>159</t>
  </si>
  <si>
    <t>051700300300</t>
  </si>
  <si>
    <t>160</t>
  </si>
  <si>
    <t>160-161</t>
  </si>
  <si>
    <t>244-245</t>
  </si>
  <si>
    <t>051701800100</t>
  </si>
  <si>
    <t>Rufus Giwa polytechnic, Owo</t>
  </si>
  <si>
    <t>161</t>
  </si>
  <si>
    <t>245</t>
  </si>
  <si>
    <t>051702100100</t>
  </si>
  <si>
    <t>Adekunle Ajasin University, Akungba Akoko</t>
  </si>
  <si>
    <t>162</t>
  </si>
  <si>
    <t>051702100200</t>
  </si>
  <si>
    <t>Olusegun Agagu University of Science and Technology, Okitipupa</t>
  </si>
  <si>
    <t>051702100300</t>
  </si>
  <si>
    <t>Ondo State University of Medical Sciences</t>
  </si>
  <si>
    <t>162-163</t>
  </si>
  <si>
    <t>245-246</t>
  </si>
  <si>
    <t>163</t>
  </si>
  <si>
    <t>163-164</t>
  </si>
  <si>
    <t>246</t>
  </si>
  <si>
    <t>051705400200</t>
  </si>
  <si>
    <t>Zonal Teaching Service Commission, Akure</t>
  </si>
  <si>
    <t>164-164</t>
  </si>
  <si>
    <t>051705400300</t>
  </si>
  <si>
    <t>Zonal Teaching Service Commission, Ikare</t>
  </si>
  <si>
    <t>165</t>
  </si>
  <si>
    <t>051705400400</t>
  </si>
  <si>
    <t>Zonal Teaching Service Commission, Irele</t>
  </si>
  <si>
    <t>165-166</t>
  </si>
  <si>
    <t>051705400500</t>
  </si>
  <si>
    <t>Zonal Teaching Service Commission, Odigbo</t>
  </si>
  <si>
    <t>166</t>
  </si>
  <si>
    <t>051705400600</t>
  </si>
  <si>
    <t>Zonal Teaching Service Commission, Oka</t>
  </si>
  <si>
    <t>167</t>
  </si>
  <si>
    <t>246-247</t>
  </si>
  <si>
    <t>051705400700</t>
  </si>
  <si>
    <t>Zonal Teaching Service Commission, Okitipupa</t>
  </si>
  <si>
    <t>167-168</t>
  </si>
  <si>
    <t>247</t>
  </si>
  <si>
    <t>051705400800</t>
  </si>
  <si>
    <t>Zonal Teaching Service Commission, Ondo</t>
  </si>
  <si>
    <t>168</t>
  </si>
  <si>
    <t>051705400900</t>
  </si>
  <si>
    <t>Zonal Teaching Service Commission, Owena</t>
  </si>
  <si>
    <t>168-169</t>
  </si>
  <si>
    <t>051705401000</t>
  </si>
  <si>
    <t>Zonal Teaching Service Commission, Owo</t>
  </si>
  <si>
    <t>169-170</t>
  </si>
  <si>
    <t>170</t>
  </si>
  <si>
    <t>170-171</t>
  </si>
  <si>
    <t>247-249</t>
  </si>
  <si>
    <t>172</t>
  </si>
  <si>
    <t>249</t>
  </si>
  <si>
    <t>052100000000</t>
  </si>
  <si>
    <t>25-26</t>
  </si>
  <si>
    <t>173</t>
  </si>
  <si>
    <t>173-174</t>
  </si>
  <si>
    <t>249-250</t>
  </si>
  <si>
    <t>052100100200</t>
  </si>
  <si>
    <t>Malaria Elimination and Nutrition Improvement Project Office</t>
  </si>
  <si>
    <t>174-175</t>
  </si>
  <si>
    <t>052100100300</t>
  </si>
  <si>
    <t>Drugs and Health Commodity Management Project</t>
  </si>
  <si>
    <t>175</t>
  </si>
  <si>
    <t>250-251</t>
  </si>
  <si>
    <t>176</t>
  </si>
  <si>
    <t>176-177</t>
  </si>
  <si>
    <t>251-252</t>
  </si>
  <si>
    <t>177</t>
  </si>
  <si>
    <t>178</t>
  </si>
  <si>
    <t>252</t>
  </si>
  <si>
    <t>179</t>
  </si>
  <si>
    <t>252-253</t>
  </si>
  <si>
    <t>179-180</t>
  </si>
  <si>
    <t>253</t>
  </si>
  <si>
    <t>052110200900</t>
  </si>
  <si>
    <t>Ondo State Mother and Child Hospital</t>
  </si>
  <si>
    <t>180</t>
  </si>
  <si>
    <t>052110300100</t>
  </si>
  <si>
    <t>Board of Alternative Medicine</t>
  </si>
  <si>
    <t>180-181</t>
  </si>
  <si>
    <t>252-254</t>
  </si>
  <si>
    <t>052110600100</t>
  </si>
  <si>
    <t>School of Health Technology</t>
  </si>
  <si>
    <t>181-182</t>
  </si>
  <si>
    <t>254</t>
  </si>
  <si>
    <t>052111500100</t>
  </si>
  <si>
    <t>Emergency Response Service</t>
  </si>
  <si>
    <t>182</t>
  </si>
  <si>
    <t>052111600100</t>
  </si>
  <si>
    <t>Neuro-Psychiatric Specialist Hospital</t>
  </si>
  <si>
    <t>183</t>
  </si>
  <si>
    <t>254-255</t>
  </si>
  <si>
    <t>184</t>
  </si>
  <si>
    <t>255</t>
  </si>
  <si>
    <t>053500000000</t>
  </si>
  <si>
    <t>185</t>
  </si>
  <si>
    <t>255-257</t>
  </si>
  <si>
    <t>186</t>
  </si>
  <si>
    <t>186-187</t>
  </si>
  <si>
    <t>257</t>
  </si>
  <si>
    <t>053501600100</t>
  </si>
  <si>
    <t>State Environmental Protection Agency</t>
  </si>
  <si>
    <t>187</t>
  </si>
  <si>
    <t>257-258</t>
  </si>
  <si>
    <t>27-28</t>
  </si>
  <si>
    <t>188</t>
  </si>
  <si>
    <t>188-189</t>
  </si>
  <si>
    <t>258-259</t>
  </si>
  <si>
    <t>053900000000</t>
  </si>
  <si>
    <t>190</t>
  </si>
  <si>
    <t>190-191</t>
  </si>
  <si>
    <t>259</t>
  </si>
  <si>
    <t>055100000000</t>
  </si>
  <si>
    <t>191</t>
  </si>
  <si>
    <t>191-192</t>
  </si>
  <si>
    <t>055700000000</t>
  </si>
  <si>
    <t>Ministry of Community Development and Cooperatives</t>
  </si>
  <si>
    <t>192</t>
  </si>
  <si>
    <t>192-193</t>
  </si>
  <si>
    <t>259-260</t>
  </si>
  <si>
    <t>193-194</t>
  </si>
  <si>
    <t>260</t>
  </si>
  <si>
    <t>vi</t>
  </si>
  <si>
    <t>ADDITIONAL PROVISION</t>
  </si>
  <si>
    <t>ACCOUNTING OFFICER: THE PERMANENT SECRETARY, ONDO STATE JUDICIARY</t>
  </si>
  <si>
    <t>022205500100</t>
  </si>
  <si>
    <t>Ondo State Cooperatice College</t>
  </si>
  <si>
    <t>Politican and Economic Affairs Department</t>
  </si>
  <si>
    <t>ACCOUNTING OFFICER: THE SECRETARY, ONDO STATE AGRI-BUSINESS EMPOWERMENT CENTRE (OSAEC)</t>
  </si>
  <si>
    <t>ADMIN CODE: 021511700100 : ONDO STATE AGRI-BUSINESS EMPOWERMENT CENTRE (OSAEC)</t>
  </si>
  <si>
    <t>Deduction and Additional</t>
  </si>
  <si>
    <t>Ondo State Entrepreneuship Agency (ONDEA)</t>
  </si>
  <si>
    <t>GRANT TO GOVERNMENT OWNED AGENCY/COMPANY</t>
  </si>
  <si>
    <t>Performance and Project Implementation Unit (PPIMU)</t>
  </si>
  <si>
    <t>TOTAL: ONDO STATE BUILDING CONTROL AGENCY</t>
  </si>
  <si>
    <t>RUFUS GIWA POLYTECHNIC, OWO</t>
  </si>
  <si>
    <t>TOTAL: RUFUS GIWA POLYTECHNIC, OWO</t>
  </si>
  <si>
    <t>Rufus Giwa Polytechnic, Owo</t>
  </si>
  <si>
    <t>2023 Revised Overhead Cost</t>
  </si>
  <si>
    <t>ONDO STATE OF NIGERIA </t>
  </si>
  <si>
    <t>ALLOCATION TO MINISTRIES/DEPARTMENTS/AGENCIES</t>
  </si>
  <si>
    <t>SECOND SCHEDULE</t>
  </si>
  <si>
    <t>LOGISTICS/SUPPORT FOR REVENUE GENERATING AGENCIES</t>
  </si>
  <si>
    <t>GRANTS TO GOVERNMENT OWNED AGENCIES/COMPANIES</t>
  </si>
  <si>
    <t xml:space="preserve"> : </t>
  </si>
  <si>
    <t>POOLS, BETTING AND LOTTERIES</t>
  </si>
  <si>
    <t>TOTAL: POOLS, BETTING AND LOTTERIES</t>
  </si>
  <si>
    <t>Construction of 3 Model Secondary Schools in the 3 Senatorial Districts for Human Capital Development</t>
  </si>
  <si>
    <t>INTER-GOVERNMENTAL AFFAIRS AND MULTILATERAL RELATIONS</t>
  </si>
  <si>
    <t>Upgrade of Training Facility for the Vulnerable ( Ondo State Covid-19 Action Response and Economic Stimulus)</t>
  </si>
  <si>
    <t xml:space="preserve">Ugrade of Public Infrastructure: Workfare: Ondo State Covid-19 Action Response and Economic Stimulus </t>
  </si>
  <si>
    <t>TOTAL: INTER-GOVERNMENTAL AFFAIRS AND MULTILATERAL RELATIONS</t>
  </si>
  <si>
    <r>
      <rPr>
        <b/>
        <sz val="9"/>
        <color theme="1"/>
        <rFont val="Times New Roman"/>
        <family val="1"/>
      </rPr>
      <t>ADMIN CODE: 023800100100:</t>
    </r>
    <r>
      <rPr>
        <sz val="9"/>
        <color theme="1"/>
        <rFont val="Times New Roman"/>
        <family val="1"/>
      </rPr>
      <t xml:space="preserve"> MINISTRY OFECONOMIC PLANNING AND BUDGET</t>
    </r>
  </si>
  <si>
    <t>ACCOUNTING OFFICER: THE PERMANENT SECRETARY, MINISTRY OFECONOMIC PLANNING AND BUDGET</t>
  </si>
  <si>
    <t>MONITORING AND EVALUATIONn</t>
  </si>
  <si>
    <t>025210200100: ONDO STATE WATER CORPORATION</t>
  </si>
  <si>
    <t>Total Water Corporation</t>
  </si>
  <si>
    <t>FIRST SCHEDULE</t>
  </si>
  <si>
    <t>SUMMARY OF 2023 ALLOCATION OF FUNDS TO MEDAs</t>
  </si>
  <si>
    <t>iii</t>
  </si>
  <si>
    <t>iv</t>
  </si>
  <si>
    <t>v</t>
  </si>
  <si>
    <t>vii</t>
  </si>
  <si>
    <t>viii</t>
  </si>
  <si>
    <t>MEDAs</t>
  </si>
  <si>
    <r>
      <t>AMOUNT(</t>
    </r>
    <r>
      <rPr>
        <b/>
        <strike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>)</t>
    </r>
  </si>
  <si>
    <t>ADMINISTRATIVE UNIT</t>
  </si>
  <si>
    <t>Projection Till December</t>
  </si>
  <si>
    <t>Difference</t>
  </si>
  <si>
    <t>011101400100: POLITICAL AND ECONOMIC AFFAIRS DEPARTMENT</t>
  </si>
  <si>
    <t>MINISTRY OF YOUTH DEVELOPMENT AND SPORTS</t>
  </si>
  <si>
    <t>TOTAL: MINISTRY OF YOUTH DEVELOPMENT AND SPORTS</t>
  </si>
  <si>
    <t>080051301013</t>
  </si>
  <si>
    <t>Community Sports Development</t>
  </si>
  <si>
    <t>Ministry of Youth Development and Sports</t>
  </si>
  <si>
    <t>Additional &amp; Contigency</t>
  </si>
  <si>
    <t>contigency &amp; Additional</t>
  </si>
  <si>
    <t>Contigency &amp; additional</t>
  </si>
  <si>
    <t>Procurement of Furniture and Fittings: 5 Nos File Cabinets and 5 Nos Safes</t>
  </si>
  <si>
    <t>010021501039</t>
  </si>
  <si>
    <t>Publishing of Annual Financial Statement, Auditing, Annual Budget</t>
  </si>
  <si>
    <t>010021501044</t>
  </si>
  <si>
    <t>TOTAL: ONDO STATE AGRIBUSINESS EMPOWERMENT CENTRE (OSAEC</t>
  </si>
  <si>
    <r>
      <t xml:space="preserve">ADMIN CODE: 022000900100 : </t>
    </r>
    <r>
      <rPr>
        <sz val="9"/>
        <color theme="1"/>
        <rFont val="Times New Roman"/>
        <family val="1"/>
      </rPr>
      <t>POOLS BETTING AND LOTTERIES</t>
    </r>
  </si>
  <si>
    <t>Office of the Deputy Speaker</t>
  </si>
  <si>
    <t>011202300100</t>
  </si>
  <si>
    <t>MEDICAL EXPENSES</t>
  </si>
  <si>
    <t xml:space="preserve"> Contigency: Counterpath Payment for Malaria Drug </t>
  </si>
  <si>
    <r>
      <t xml:space="preserve">ADMIN CODE: 052100100200 : </t>
    </r>
    <r>
      <rPr>
        <sz val="9"/>
        <color theme="1"/>
        <rFont val="Times New Roman"/>
        <family val="1"/>
      </rPr>
      <t>MALARIA ELIMINATION AND NUTRITION IMPROVEMENT PROJECT OFFICE</t>
    </r>
  </si>
  <si>
    <t>ACCOUNTING OFFICER: THE PROJECT CO-ORDINATOR, MALARIA ELIMINATION AND NUTRITION IMPROVEMENT PROJECT OFFICE</t>
  </si>
  <si>
    <t>Purchase of one (1) Toyota Avensis with Accessories for the AG</t>
  </si>
  <si>
    <t>130022001025</t>
  </si>
  <si>
    <t>Purchase of  one (1) Toyota Hilux</t>
  </si>
  <si>
    <t>ONDO STATE ELECTRICITY BOARD</t>
  </si>
  <si>
    <t>TOTAL:ONDO STATE ELECTRICITY BOARD</t>
  </si>
  <si>
    <t>Electrification Projects and Strengthening of existing Network across the State(URBAN)</t>
  </si>
  <si>
    <t>140023101009</t>
  </si>
  <si>
    <t xml:space="preserve">FOREIGN PRINCIPAL- LONG TERM BORROWINGS </t>
  </si>
  <si>
    <t>DOMESTIC PRINCIPAL - SHORT TERM BORROWINGS</t>
  </si>
  <si>
    <t xml:space="preserve">FOREIGN INTEREST /DISCOUNT - SHORT TERM BORROWINGS </t>
  </si>
  <si>
    <t>Human Capital Development: Capacity Building and Development for Staff</t>
  </si>
  <si>
    <t>060600056102</t>
  </si>
  <si>
    <t>OFFICE OF SURVEYOR -GENERAL OF THE STATE</t>
  </si>
  <si>
    <t>TOTAL: OFFICE OF SURVEYOR -GENERAL OF THE STATE</t>
  </si>
  <si>
    <t>080051301009</t>
  </si>
  <si>
    <t>Rehabilitation of Coastline Mangrove Forest and Water Resources</t>
  </si>
  <si>
    <t>Human Capital Development: Environment and Climate Change Programme</t>
  </si>
  <si>
    <t>090053501099</t>
  </si>
  <si>
    <t>090053501096</t>
  </si>
  <si>
    <t>Digital Mapping of Flood Prone Areas</t>
  </si>
  <si>
    <t>090053501104</t>
  </si>
  <si>
    <t>Coastal and Watershed Area Management</t>
  </si>
  <si>
    <t>090053501102</t>
  </si>
  <si>
    <t>MINISTRY OF ENVIRONMENT</t>
  </si>
  <si>
    <t>Mechanical/Manual Channelization/Clearing of Water Hyacinth/Weed across the State and Purchase of Water Hyacinth Harvester</t>
  </si>
  <si>
    <t>090053501062</t>
  </si>
  <si>
    <t>TOTAL: MINISTRY OF ENVIRONMENT</t>
  </si>
  <si>
    <r>
      <t xml:space="preserve">ADMIN CODE: 012300300100 : </t>
    </r>
    <r>
      <rPr>
        <sz val="9"/>
        <color theme="1"/>
        <rFont val="Times New Roman"/>
        <family val="1"/>
      </rPr>
      <t>ONDO STATE RADIOVISION COOPORATION</t>
    </r>
  </si>
  <si>
    <t>ACCOUNTING OFFICER: THE MANAGER, ONDO STATE RADIOVISION COOPORATION</t>
  </si>
  <si>
    <t>PROJECT DETAILS</t>
  </si>
  <si>
    <t>PROGRAMME CODE</t>
  </si>
  <si>
    <t>BUREAU OF PUBLIC PROCUREMENT (BPP)</t>
  </si>
  <si>
    <t>130011101014</t>
  </si>
  <si>
    <t>Completion of ODBPP Building Project</t>
  </si>
  <si>
    <t>13001110103</t>
  </si>
  <si>
    <t>Procurement of 1 No 2023 Toyota Hilux Vehicle</t>
  </si>
  <si>
    <t>TOTAL: BUREA OF PUBLIC PROCUREMENT (BPP)</t>
  </si>
  <si>
    <t>PERFORMANCE AND PROJECT IMPLEMENTATION UNIT (PPIMU)</t>
  </si>
  <si>
    <t>134130055607</t>
  </si>
  <si>
    <t>Monitoring of Government Project across the State</t>
  </si>
  <si>
    <t>CONSOLIDATED REVENUE FUND CHARGE</t>
  </si>
  <si>
    <t>'130022001029</t>
  </si>
  <si>
    <t>ADMIN CODE: 051700300100 :  STATE UNIVERSAL BASIC EDUCATION BOARD (SUBEB) HEADQUARTERS</t>
  </si>
  <si>
    <t>ADMIN CODE: 051700300300 :  MEGA SCHOOLS</t>
  </si>
  <si>
    <t>SUMMARY OF 2023 ADJUSTED BUDGET</t>
  </si>
  <si>
    <t>ix</t>
  </si>
  <si>
    <t>x</t>
  </si>
  <si>
    <t>xi</t>
  </si>
  <si>
    <t>xii</t>
  </si>
  <si>
    <t>xiii</t>
  </si>
  <si>
    <t>xiv</t>
  </si>
  <si>
    <r>
      <rPr>
        <b/>
        <sz val="9"/>
        <color theme="1"/>
        <rFont val="Times New Roman"/>
        <family val="1"/>
      </rPr>
      <t>ADMIN CODE: 022000700100:</t>
    </r>
    <r>
      <rPr>
        <sz val="9"/>
        <color theme="1"/>
        <rFont val="Times New Roman"/>
        <family val="1"/>
      </rPr>
      <t xml:space="preserve"> OFFICE OF THE ACCOUNTANT-GENERAL  </t>
    </r>
  </si>
  <si>
    <t>ACCOUNTING OFFICER: THE PERMANENT SECRETARY/ACCOUNTANT GENERAL, OFFICE OF THE ACCOUNTANT-GENERAL</t>
  </si>
  <si>
    <t>PRODUCTION, PUBLICATION AND CIRCULATION OF ANNUAL FINANCIAL STATEMENTS</t>
  </si>
  <si>
    <t>TOTAL: OFFICE OF THE ACCOUNTANT-GENERAL</t>
  </si>
  <si>
    <t>OFFICE OF THE ACCOUNTANT-GENERAL</t>
  </si>
  <si>
    <t>OVERALL SUMMARY OF APPROVED 2023 REVISED REVENUE BY MEDAs</t>
  </si>
  <si>
    <t>YEAR 2023 APPROVED REVISED REVENUE</t>
  </si>
  <si>
    <t>OVERALL SUMMARY OF APPROVED REVISED BUDGET 2023</t>
  </si>
  <si>
    <t>YEAR 2023 APPROVED REVISED RECURRENT ESTIMATES</t>
  </si>
  <si>
    <t>YEAR 2023 APPROVED REVISED CAPITAL ESTIMATES</t>
  </si>
  <si>
    <t>APPROVED PERSONNEL REVISED ESTIMATES, 2023</t>
  </si>
  <si>
    <t>2023 APPROVED REVISED BUDGET</t>
  </si>
  <si>
    <t>APPROVED REVISED EXPENDITURE</t>
  </si>
  <si>
    <t>Approved 2023      Revised</t>
  </si>
  <si>
    <t>APPROVED CAPITAL REVISED ESTIMATES, 2023</t>
  </si>
  <si>
    <t xml:space="preserve"> 2023 Approved Revised Capital </t>
  </si>
  <si>
    <t xml:space="preserve">2023 Total Approved Revised Expenditure </t>
  </si>
  <si>
    <t>Procurement of 2 Nos of Toyota Hilux @36m each</t>
  </si>
  <si>
    <t>xv</t>
  </si>
  <si>
    <t>xvi</t>
  </si>
  <si>
    <t>xvii</t>
  </si>
  <si>
    <t>xviii</t>
  </si>
  <si>
    <t>xix</t>
  </si>
  <si>
    <t>xx</t>
  </si>
  <si>
    <t>ONDO STATE SECURITY NETWORK AGENCY (AMOTEKUN CORPS)</t>
  </si>
  <si>
    <t>TOTAL: ONDO STATE SECURITY NETWORK AGENCY (AMOTEKUN CORPS)</t>
  </si>
  <si>
    <t>Preliminary works for acquisition of land for barracks, permanent HQ and offices in 18LGAs</t>
  </si>
  <si>
    <t>0130012401019</t>
  </si>
  <si>
    <t>Purchase of 7 units of Toyota Corrolla @ 20m each</t>
  </si>
  <si>
    <t>0130011201023</t>
  </si>
  <si>
    <t>HOUSE OF ASSEMBLY COMMISSION</t>
  </si>
  <si>
    <t>TOTAL: HOUSE OF ASSEMBLY COMMISSION</t>
  </si>
  <si>
    <t>'011200400100</t>
  </si>
  <si>
    <t>Ondo State Security Network Agency (AMOTEKUN CORPS)</t>
  </si>
  <si>
    <t>37</t>
  </si>
  <si>
    <t>40</t>
  </si>
  <si>
    <t>41-42</t>
  </si>
  <si>
    <t>47</t>
  </si>
  <si>
    <t>48</t>
  </si>
  <si>
    <t>49</t>
  </si>
  <si>
    <t>50</t>
  </si>
  <si>
    <t>52</t>
  </si>
  <si>
    <t>xxi</t>
  </si>
  <si>
    <t>130023801006</t>
  </si>
  <si>
    <t>Budget Reform in SFTAS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</si>
</sst>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;[Red]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8"/>
      <color theme="1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8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u/>
      <sz val="8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trike/>
      <sz val="10"/>
      <color theme="1"/>
      <name val="Times New Roman"/>
      <family val="1"/>
    </font>
    <font>
      <sz val="9"/>
      <color rgb="FF000000"/>
      <name val="Calibri "/>
    </font>
    <font>
      <sz val="8"/>
      <color theme="1"/>
      <name val="Calibri"/>
      <family val="2"/>
    </font>
    <font>
      <sz val="7"/>
      <color theme="1"/>
      <name val="Times New Roman"/>
      <family val="1"/>
    </font>
    <font>
      <b/>
      <sz val="8"/>
      <color rgb="FF000000"/>
      <name val="Times New Roman"/>
      <family val="1"/>
    </font>
    <font>
      <u/>
      <sz val="8"/>
      <color theme="10"/>
      <name val="Times New Roman"/>
      <family val="1"/>
    </font>
    <font>
      <b/>
      <sz val="9"/>
      <name val="Times New Roman"/>
      <family val="1"/>
    </font>
    <font>
      <b/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i/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name val="Tahoma"/>
      <family val="2"/>
    </font>
    <font>
      <b/>
      <i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8">
    <xf numFmtId="0" fontId="0" fillId="0" borderId="0" xfId="0"/>
    <xf numFmtId="0" fontId="3" fillId="0" borderId="0" xfId="0" applyFont="1"/>
    <xf numFmtId="4" fontId="4" fillId="0" borderId="1" xfId="0" applyNumberFormat="1" applyFont="1" applyBorder="1"/>
    <xf numFmtId="4" fontId="7" fillId="2" borderId="1" xfId="1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/>
    <xf numFmtId="164" fontId="3" fillId="0" borderId="1" xfId="2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164" fontId="7" fillId="2" borderId="1" xfId="2" applyFont="1" applyFill="1" applyBorder="1"/>
    <xf numFmtId="0" fontId="7" fillId="2" borderId="1" xfId="0" applyFont="1" applyFill="1" applyBorder="1"/>
    <xf numFmtId="0" fontId="10" fillId="0" borderId="1" xfId="0" applyFont="1" applyBorder="1"/>
    <xf numFmtId="0" fontId="4" fillId="0" borderId="1" xfId="0" applyFont="1" applyBorder="1"/>
    <xf numFmtId="4" fontId="7" fillId="2" borderId="1" xfId="1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right" vertical="center" wrapText="1"/>
    </xf>
    <xf numFmtId="4" fontId="3" fillId="0" borderId="1" xfId="0" applyNumberFormat="1" applyFont="1" applyBorder="1"/>
    <xf numFmtId="0" fontId="9" fillId="0" borderId="0" xfId="0" applyFont="1"/>
    <xf numFmtId="164" fontId="3" fillId="0" borderId="2" xfId="2" applyFont="1" applyBorder="1" applyAlignment="1">
      <alignment horizontal="center"/>
    </xf>
    <xf numFmtId="49" fontId="12" fillId="0" borderId="2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164" fontId="3" fillId="0" borderId="2" xfId="2" applyFont="1" applyBorder="1" applyAlignment="1">
      <alignment horizontal="center" wrapText="1"/>
    </xf>
    <xf numFmtId="164" fontId="7" fillId="2" borderId="1" xfId="2" applyFont="1" applyFill="1" applyBorder="1" applyAlignment="1">
      <alignment horizontal="right" vertical="center"/>
    </xf>
    <xf numFmtId="164" fontId="3" fillId="0" borderId="2" xfId="2" applyFont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3" fillId="0" borderId="4" xfId="2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164" fontId="0" fillId="0" borderId="0" xfId="2" applyFont="1"/>
    <xf numFmtId="4" fontId="4" fillId="0" borderId="0" xfId="0" applyNumberFormat="1" applyFont="1"/>
    <xf numFmtId="0" fontId="5" fillId="0" borderId="0" xfId="0" applyFont="1" applyAlignment="1">
      <alignment horizontal="right"/>
    </xf>
    <xf numFmtId="164" fontId="3" fillId="0" borderId="1" xfId="2" applyFont="1" applyFill="1" applyBorder="1" applyAlignment="1">
      <alignment horizontal="right" vertical="center"/>
    </xf>
    <xf numFmtId="164" fontId="3" fillId="0" borderId="5" xfId="2" applyFont="1" applyBorder="1" applyAlignment="1">
      <alignment horizontal="right" vertical="center"/>
    </xf>
    <xf numFmtId="164" fontId="0" fillId="0" borderId="1" xfId="2" applyFont="1" applyBorder="1"/>
    <xf numFmtId="164" fontId="9" fillId="0" borderId="1" xfId="2" applyFont="1" applyBorder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164" fontId="3" fillId="0" borderId="1" xfId="2" applyFont="1" applyBorder="1" applyAlignment="1">
      <alignment horizontal="right" vertical="center"/>
    </xf>
    <xf numFmtId="164" fontId="3" fillId="2" borderId="1" xfId="2" applyFont="1" applyFill="1" applyBorder="1" applyAlignment="1">
      <alignment horizontal="center" wrapText="1"/>
    </xf>
    <xf numFmtId="49" fontId="12" fillId="0" borderId="1" xfId="0" applyNumberFormat="1" applyFont="1" applyBorder="1" applyAlignment="1">
      <alignment horizontal="right"/>
    </xf>
    <xf numFmtId="164" fontId="3" fillId="2" borderId="5" xfId="2" applyFont="1" applyFill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wrapText="1"/>
    </xf>
    <xf numFmtId="164" fontId="3" fillId="0" borderId="1" xfId="2" applyFont="1" applyBorder="1"/>
    <xf numFmtId="0" fontId="0" fillId="0" borderId="5" xfId="0" applyBorder="1"/>
    <xf numFmtId="0" fontId="0" fillId="0" borderId="2" xfId="0" applyBorder="1"/>
    <xf numFmtId="0" fontId="4" fillId="0" borderId="2" xfId="0" applyFont="1" applyBorder="1"/>
    <xf numFmtId="49" fontId="4" fillId="0" borderId="1" xfId="0" applyNumberFormat="1" applyFont="1" applyBorder="1"/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164" fontId="7" fillId="0" borderId="1" xfId="2" applyFont="1" applyBorder="1" applyAlignment="1">
      <alignment horizontal="center"/>
    </xf>
    <xf numFmtId="43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43" fontId="7" fillId="2" borderId="1" xfId="1" applyNumberFormat="1" applyFont="1" applyFill="1" applyBorder="1" applyAlignment="1">
      <alignment horizontal="center" vertical="center" wrapText="1"/>
    </xf>
    <xf numFmtId="164" fontId="3" fillId="2" borderId="1" xfId="2" applyFont="1" applyFill="1" applyBorder="1"/>
    <xf numFmtId="0" fontId="5" fillId="2" borderId="4" xfId="0" applyFont="1" applyFill="1" applyBorder="1" applyAlignment="1">
      <alignment horizontal="center" wrapText="1"/>
    </xf>
    <xf numFmtId="0" fontId="17" fillId="2" borderId="1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0" fontId="9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164" fontId="11" fillId="2" borderId="2" xfId="2" applyFont="1" applyFill="1" applyBorder="1" applyAlignment="1">
      <alignment horizontal="center"/>
    </xf>
    <xf numFmtId="164" fontId="7" fillId="2" borderId="2" xfId="2" applyFont="1" applyFill="1" applyBorder="1" applyAlignment="1">
      <alignment horizontal="left" wrapText="1"/>
    </xf>
    <xf numFmtId="164" fontId="7" fillId="0" borderId="2" xfId="2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164" fontId="3" fillId="0" borderId="2" xfId="2" applyFont="1" applyBorder="1"/>
    <xf numFmtId="43" fontId="3" fillId="0" borderId="2" xfId="0" applyNumberFormat="1" applyFont="1" applyBorder="1"/>
    <xf numFmtId="0" fontId="3" fillId="0" borderId="2" xfId="0" applyFont="1" applyBorder="1"/>
    <xf numFmtId="0" fontId="0" fillId="0" borderId="10" xfId="0" applyBorder="1"/>
    <xf numFmtId="0" fontId="0" fillId="0" borderId="9" xfId="0" applyBorder="1"/>
    <xf numFmtId="0" fontId="4" fillId="0" borderId="9" xfId="0" applyFont="1" applyBorder="1" applyAlignment="1">
      <alignment wrapText="1"/>
    </xf>
    <xf numFmtId="4" fontId="4" fillId="0" borderId="9" xfId="0" applyNumberFormat="1" applyFont="1" applyBorder="1"/>
    <xf numFmtId="0" fontId="3" fillId="0" borderId="8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/>
    <xf numFmtId="164" fontId="3" fillId="2" borderId="2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12" fillId="0" borderId="9" xfId="0" applyNumberFormat="1" applyFont="1" applyBorder="1" applyAlignment="1">
      <alignment horizontal="center"/>
    </xf>
    <xf numFmtId="165" fontId="22" fillId="0" borderId="0" xfId="0" applyNumberFormat="1" applyFont="1"/>
    <xf numFmtId="4" fontId="22" fillId="0" borderId="0" xfId="0" applyNumberFormat="1" applyFont="1"/>
    <xf numFmtId="165" fontId="22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horizontal="center" vertical="center"/>
    </xf>
    <xf numFmtId="165" fontId="19" fillId="0" borderId="12" xfId="0" applyNumberFormat="1" applyFont="1" applyBorder="1" applyAlignment="1">
      <alignment vertical="center"/>
    </xf>
    <xf numFmtId="4" fontId="23" fillId="0" borderId="4" xfId="0" applyNumberFormat="1" applyFont="1" applyBorder="1" applyAlignment="1">
      <alignment vertical="center"/>
    </xf>
    <xf numFmtId="164" fontId="23" fillId="0" borderId="4" xfId="2" applyFont="1" applyBorder="1" applyAlignment="1">
      <alignment horizontal="right"/>
    </xf>
    <xf numFmtId="165" fontId="19" fillId="0" borderId="15" xfId="0" applyNumberFormat="1" applyFont="1" applyBorder="1" applyAlignment="1">
      <alignment vertical="center"/>
    </xf>
    <xf numFmtId="4" fontId="23" fillId="0" borderId="9" xfId="0" applyNumberFormat="1" applyFont="1" applyBorder="1" applyAlignment="1">
      <alignment vertical="center"/>
    </xf>
    <xf numFmtId="164" fontId="18" fillId="0" borderId="8" xfId="2" applyFont="1" applyBorder="1" applyAlignment="1">
      <alignment vertical="center"/>
    </xf>
    <xf numFmtId="165" fontId="19" fillId="0" borderId="16" xfId="0" applyNumberFormat="1" applyFont="1" applyBorder="1" applyAlignment="1">
      <alignment vertical="center"/>
    </xf>
    <xf numFmtId="4" fontId="23" fillId="0" borderId="5" xfId="0" applyNumberFormat="1" applyFont="1" applyBorder="1" applyAlignment="1">
      <alignment vertical="center"/>
    </xf>
    <xf numFmtId="164" fontId="23" fillId="0" borderId="5" xfId="2" applyFont="1" applyBorder="1" applyAlignment="1">
      <alignment horizontal="right"/>
    </xf>
    <xf numFmtId="165" fontId="19" fillId="0" borderId="17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164" fontId="19" fillId="0" borderId="1" xfId="2" applyFont="1" applyBorder="1" applyAlignment="1">
      <alignment vertical="center"/>
    </xf>
    <xf numFmtId="164" fontId="18" fillId="0" borderId="1" xfId="2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4" fontId="22" fillId="0" borderId="2" xfId="0" applyNumberFormat="1" applyFont="1" applyBorder="1" applyAlignment="1">
      <alignment vertical="center"/>
    </xf>
    <xf numFmtId="165" fontId="19" fillId="0" borderId="10" xfId="0" applyNumberFormat="1" applyFont="1" applyBorder="1"/>
    <xf numFmtId="4" fontId="19" fillId="0" borderId="9" xfId="0" applyNumberFormat="1" applyFont="1" applyBorder="1"/>
    <xf numFmtId="4" fontId="18" fillId="0" borderId="8" xfId="0" applyNumberFormat="1" applyFont="1" applyBorder="1"/>
    <xf numFmtId="165" fontId="19" fillId="0" borderId="5" xfId="0" applyNumberFormat="1" applyFont="1" applyBorder="1" applyAlignment="1">
      <alignment vertical="center"/>
    </xf>
    <xf numFmtId="164" fontId="23" fillId="0" borderId="5" xfId="2" applyFont="1" applyBorder="1"/>
    <xf numFmtId="165" fontId="19" fillId="0" borderId="1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vertical="center"/>
    </xf>
    <xf numFmtId="165" fontId="24" fillId="0" borderId="0" xfId="0" applyNumberFormat="1" applyFont="1"/>
    <xf numFmtId="4" fontId="24" fillId="0" borderId="0" xfId="0" applyNumberFormat="1" applyFont="1"/>
    <xf numFmtId="4" fontId="0" fillId="0" borderId="0" xfId="0" applyNumberFormat="1"/>
    <xf numFmtId="4" fontId="24" fillId="0" borderId="0" xfId="0" applyNumberFormat="1" applyFont="1" applyAlignment="1">
      <alignment horizontal="center" vertical="center"/>
    </xf>
    <xf numFmtId="165" fontId="22" fillId="0" borderId="1" xfId="0" applyNumberFormat="1" applyFont="1" applyBorder="1" applyAlignment="1">
      <alignment horizontal="right" vertical="center"/>
    </xf>
    <xf numFmtId="164" fontId="22" fillId="0" borderId="5" xfId="2" applyFont="1" applyBorder="1" applyAlignment="1">
      <alignment horizontal="right"/>
    </xf>
    <xf numFmtId="4" fontId="22" fillId="0" borderId="1" xfId="0" applyNumberFormat="1" applyFont="1" applyBorder="1" applyAlignment="1">
      <alignment horizontal="right"/>
    </xf>
    <xf numFmtId="165" fontId="25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5" fillId="0" borderId="0" xfId="2" applyFont="1" applyBorder="1" applyAlignment="1">
      <alignment vertical="center"/>
    </xf>
    <xf numFmtId="164" fontId="22" fillId="0" borderId="4" xfId="2" applyFont="1" applyBorder="1" applyAlignment="1">
      <alignment horizontal="right"/>
    </xf>
    <xf numFmtId="165" fontId="19" fillId="0" borderId="10" xfId="0" applyNumberFormat="1" applyFont="1" applyBorder="1" applyAlignment="1">
      <alignment vertical="center"/>
    </xf>
    <xf numFmtId="164" fontId="22" fillId="0" borderId="8" xfId="2" applyFont="1" applyBorder="1" applyAlignment="1">
      <alignment horizontal="right"/>
    </xf>
    <xf numFmtId="4" fontId="22" fillId="0" borderId="0" xfId="0" applyNumberFormat="1" applyFont="1" applyAlignment="1">
      <alignment vertical="center" wrapText="1"/>
    </xf>
    <xf numFmtId="1" fontId="22" fillId="0" borderId="0" xfId="0" applyNumberFormat="1" applyFont="1" applyAlignment="1">
      <alignment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64" fontId="12" fillId="0" borderId="1" xfId="2" applyFont="1" applyBorder="1"/>
    <xf numFmtId="164" fontId="12" fillId="0" borderId="1" xfId="2" applyFont="1" applyBorder="1" applyAlignment="1">
      <alignment horizontal="center"/>
    </xf>
    <xf numFmtId="0" fontId="12" fillId="0" borderId="2" xfId="0" applyFont="1" applyBorder="1"/>
    <xf numFmtId="164" fontId="12" fillId="0" borderId="2" xfId="2" applyFont="1" applyBorder="1"/>
    <xf numFmtId="164" fontId="12" fillId="0" borderId="2" xfId="2" applyFont="1" applyBorder="1" applyAlignment="1">
      <alignment horizontal="center"/>
    </xf>
    <xf numFmtId="164" fontId="5" fillId="0" borderId="9" xfId="0" applyNumberFormat="1" applyFont="1" applyBorder="1"/>
    <xf numFmtId="0" fontId="12" fillId="0" borderId="8" xfId="0" applyFont="1" applyBorder="1"/>
    <xf numFmtId="165" fontId="25" fillId="0" borderId="1" xfId="0" applyNumberFormat="1" applyFont="1" applyBorder="1"/>
    <xf numFmtId="4" fontId="25" fillId="0" borderId="1" xfId="0" applyNumberFormat="1" applyFont="1" applyBorder="1" applyAlignment="1">
      <alignment horizontal="center"/>
    </xf>
    <xf numFmtId="165" fontId="19" fillId="0" borderId="12" xfId="0" applyNumberFormat="1" applyFont="1" applyBorder="1"/>
    <xf numFmtId="4" fontId="23" fillId="0" borderId="4" xfId="0" applyNumberFormat="1" applyFont="1" applyBorder="1"/>
    <xf numFmtId="164" fontId="19" fillId="0" borderId="4" xfId="2" applyFont="1" applyBorder="1" applyAlignment="1"/>
    <xf numFmtId="43" fontId="2" fillId="0" borderId="1" xfId="0" applyNumberFormat="1" applyFont="1" applyBorder="1"/>
    <xf numFmtId="43" fontId="0" fillId="0" borderId="0" xfId="0" applyNumberFormat="1"/>
    <xf numFmtId="4" fontId="11" fillId="2" borderId="1" xfId="0" applyNumberFormat="1" applyFont="1" applyFill="1" applyBorder="1" applyAlignment="1">
      <alignment horizontal="right" vertical="center" wrapText="1"/>
    </xf>
    <xf numFmtId="0" fontId="26" fillId="2" borderId="1" xfId="1" applyFont="1" applyFill="1" applyBorder="1" applyAlignment="1">
      <alignment horizontal="center" vertical="center" wrapText="1"/>
    </xf>
    <xf numFmtId="43" fontId="3" fillId="0" borderId="1" xfId="3" applyFont="1" applyBorder="1"/>
    <xf numFmtId="0" fontId="8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left"/>
    </xf>
    <xf numFmtId="0" fontId="14" fillId="4" borderId="1" xfId="0" applyFont="1" applyFill="1" applyBorder="1" applyAlignment="1">
      <alignment vertical="center" wrapText="1"/>
    </xf>
    <xf numFmtId="164" fontId="7" fillId="2" borderId="2" xfId="2" applyFont="1" applyFill="1" applyBorder="1" applyAlignment="1">
      <alignment horizontal="right" vertical="center" wrapText="1"/>
    </xf>
    <xf numFmtId="43" fontId="7" fillId="2" borderId="2" xfId="1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0" fontId="0" fillId="0" borderId="4" xfId="0" applyBorder="1"/>
    <xf numFmtId="164" fontId="3" fillId="2" borderId="2" xfId="0" applyNumberFormat="1" applyFont="1" applyFill="1" applyBorder="1" applyAlignment="1">
      <alignment horizontal="center" wrapText="1"/>
    </xf>
    <xf numFmtId="43" fontId="3" fillId="2" borderId="2" xfId="0" applyNumberFormat="1" applyFont="1" applyFill="1" applyBorder="1" applyAlignment="1">
      <alignment horizontal="center" wrapText="1"/>
    </xf>
    <xf numFmtId="164" fontId="3" fillId="2" borderId="2" xfId="2" applyFont="1" applyFill="1" applyBorder="1" applyAlignment="1">
      <alignment horizontal="right" wrapText="1"/>
    </xf>
    <xf numFmtId="0" fontId="0" fillId="0" borderId="8" xfId="0" applyBorder="1"/>
    <xf numFmtId="43" fontId="0" fillId="0" borderId="0" xfId="3" applyFont="1"/>
    <xf numFmtId="43" fontId="3" fillId="0" borderId="1" xfId="0" applyNumberFormat="1" applyFont="1" applyBorder="1"/>
    <xf numFmtId="4" fontId="14" fillId="4" borderId="1" xfId="0" applyNumberFormat="1" applyFont="1" applyFill="1" applyBorder="1" applyAlignment="1">
      <alignment vertical="center" wrapText="1"/>
    </xf>
    <xf numFmtId="43" fontId="0" fillId="0" borderId="1" xfId="3" applyFont="1" applyBorder="1"/>
    <xf numFmtId="43" fontId="12" fillId="0" borderId="1" xfId="3" applyFont="1" applyBorder="1" applyAlignment="1">
      <alignment horizontal="left"/>
    </xf>
    <xf numFmtId="43" fontId="12" fillId="0" borderId="1" xfId="3" applyFont="1" applyBorder="1"/>
    <xf numFmtId="43" fontId="14" fillId="4" borderId="1" xfId="3" applyFont="1" applyFill="1" applyBorder="1" applyAlignment="1">
      <alignment vertical="center" wrapText="1"/>
    </xf>
    <xf numFmtId="164" fontId="0" fillId="0" borderId="0" xfId="2" applyFont="1" applyBorder="1"/>
    <xf numFmtId="164" fontId="27" fillId="0" borderId="0" xfId="2" applyFont="1" applyBorder="1"/>
    <xf numFmtId="0" fontId="5" fillId="0" borderId="1" xfId="0" applyFont="1" applyBorder="1"/>
    <xf numFmtId="0" fontId="12" fillId="0" borderId="4" xfId="0" applyFont="1" applyBorder="1" applyAlignment="1">
      <alignment horizontal="left" vertical="center"/>
    </xf>
    <xf numFmtId="4" fontId="12" fillId="0" borderId="4" xfId="0" applyNumberFormat="1" applyFont="1" applyBorder="1" applyAlignment="1">
      <alignment horizontal="right" vertical="center"/>
    </xf>
    <xf numFmtId="164" fontId="12" fillId="0" borderId="4" xfId="2" applyFont="1" applyBorder="1"/>
    <xf numFmtId="0" fontId="2" fillId="0" borderId="1" xfId="0" applyFont="1" applyBorder="1"/>
    <xf numFmtId="0" fontId="5" fillId="5" borderId="1" xfId="0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164" fontId="0" fillId="0" borderId="19" xfId="2" applyFont="1" applyBorder="1"/>
    <xf numFmtId="164" fontId="0" fillId="0" borderId="0" xfId="2" applyFont="1" applyFill="1" applyBorder="1"/>
    <xf numFmtId="0" fontId="30" fillId="0" borderId="1" xfId="0" applyFont="1" applyBorder="1" applyAlignment="1">
      <alignment horizontal="center"/>
    </xf>
    <xf numFmtId="0" fontId="5" fillId="0" borderId="0" xfId="0" applyFont="1"/>
    <xf numFmtId="4" fontId="2" fillId="0" borderId="1" xfId="0" applyNumberFormat="1" applyFont="1" applyBorder="1"/>
    <xf numFmtId="0" fontId="13" fillId="0" borderId="1" xfId="0" applyFont="1" applyBorder="1" applyAlignment="1">
      <alignment vertical="center" wrapText="1"/>
    </xf>
    <xf numFmtId="164" fontId="3" fillId="0" borderId="1" xfId="2" applyFont="1" applyBorder="1" applyAlignment="1">
      <alignment horizontal="center" wrapText="1"/>
    </xf>
    <xf numFmtId="164" fontId="3" fillId="0" borderId="1" xfId="2" applyFont="1" applyBorder="1" applyAlignment="1">
      <alignment horizontal="center"/>
    </xf>
    <xf numFmtId="43" fontId="21" fillId="2" borderId="2" xfId="3" applyFont="1" applyFill="1" applyBorder="1" applyAlignment="1">
      <alignment horizontal="center" wrapText="1"/>
    </xf>
    <xf numFmtId="43" fontId="1" fillId="0" borderId="1" xfId="3" applyFont="1" applyBorder="1" applyAlignment="1">
      <alignment horizontal="right" vertical="center" wrapText="1"/>
    </xf>
    <xf numFmtId="4" fontId="31" fillId="0" borderId="1" xfId="0" applyNumberFormat="1" applyFont="1" applyBorder="1" applyAlignment="1">
      <alignment horizontal="right" vertical="center"/>
    </xf>
    <xf numFmtId="164" fontId="7" fillId="0" borderId="1" xfId="2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2" borderId="2" xfId="0" applyFont="1" applyFill="1" applyBorder="1"/>
    <xf numFmtId="4" fontId="21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4" fillId="0" borderId="0" xfId="0" applyFont="1"/>
    <xf numFmtId="0" fontId="8" fillId="0" borderId="0" xfId="0" applyFont="1"/>
    <xf numFmtId="0" fontId="1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" fillId="0" borderId="15" xfId="0" applyFont="1" applyBorder="1"/>
    <xf numFmtId="43" fontId="0" fillId="0" borderId="2" xfId="3" applyFont="1" applyBorder="1"/>
    <xf numFmtId="0" fontId="2" fillId="0" borderId="10" xfId="0" applyFont="1" applyBorder="1"/>
    <xf numFmtId="43" fontId="2" fillId="0" borderId="8" xfId="3" applyFont="1" applyBorder="1"/>
    <xf numFmtId="43" fontId="2" fillId="0" borderId="22" xfId="0" applyNumberFormat="1" applyFont="1" applyBorder="1"/>
    <xf numFmtId="43" fontId="2" fillId="0" borderId="8" xfId="0" applyNumberFormat="1" applyFont="1" applyBorder="1"/>
    <xf numFmtId="43" fontId="0" fillId="0" borderId="2" xfId="3" applyFont="1" applyFill="1" applyBorder="1"/>
    <xf numFmtId="0" fontId="2" fillId="0" borderId="0" xfId="0" applyFont="1" applyAlignment="1">
      <alignment horizontal="left"/>
    </xf>
    <xf numFmtId="0" fontId="32" fillId="2" borderId="5" xfId="0" applyFont="1" applyFill="1" applyBorder="1" applyAlignment="1">
      <alignment horizont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64" fontId="3" fillId="0" borderId="1" xfId="2" applyFont="1" applyFill="1" applyBorder="1" applyAlignment="1">
      <alignment horizontal="right" vertical="center" wrapText="1"/>
    </xf>
    <xf numFmtId="4" fontId="18" fillId="0" borderId="9" xfId="0" applyNumberFormat="1" applyFont="1" applyBorder="1"/>
    <xf numFmtId="164" fontId="7" fillId="2" borderId="1" xfId="2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3" applyFont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164" fontId="7" fillId="2" borderId="2" xfId="2" applyFont="1" applyFill="1" applyBorder="1"/>
    <xf numFmtId="0" fontId="7" fillId="2" borderId="2" xfId="0" applyFont="1" applyFill="1" applyBorder="1"/>
    <xf numFmtId="0" fontId="17" fillId="2" borderId="2" xfId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right"/>
    </xf>
    <xf numFmtId="4" fontId="4" fillId="0" borderId="23" xfId="0" applyNumberFormat="1" applyFont="1" applyBorder="1"/>
    <xf numFmtId="0" fontId="4" fillId="2" borderId="1" xfId="0" applyFont="1" applyFill="1" applyBorder="1" applyAlignment="1">
      <alignment horizontal="center" wrapText="1"/>
    </xf>
    <xf numFmtId="164" fontId="7" fillId="2" borderId="1" xfId="2" quotePrefix="1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center" vertical="center" wrapText="1"/>
    </xf>
    <xf numFmtId="0" fontId="12" fillId="0" borderId="15" xfId="0" applyFont="1" applyBorder="1"/>
    <xf numFmtId="0" fontId="12" fillId="0" borderId="13" xfId="0" applyFont="1" applyBorder="1"/>
    <xf numFmtId="0" fontId="12" fillId="0" borderId="9" xfId="0" applyFont="1" applyBorder="1"/>
    <xf numFmtId="49" fontId="12" fillId="0" borderId="24" xfId="0" applyNumberFormat="1" applyFont="1" applyBorder="1"/>
    <xf numFmtId="164" fontId="7" fillId="2" borderId="5" xfId="2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wrapText="1"/>
    </xf>
    <xf numFmtId="4" fontId="7" fillId="0" borderId="5" xfId="0" applyNumberFormat="1" applyFont="1" applyBorder="1"/>
    <xf numFmtId="0" fontId="7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4" fontId="7" fillId="2" borderId="0" xfId="0" applyNumberFormat="1" applyFont="1" applyFill="1"/>
    <xf numFmtId="4" fontId="3" fillId="0" borderId="17" xfId="0" applyNumberFormat="1" applyFont="1" applyBorder="1" applyAlignment="1">
      <alignment horizontal="right" vertical="center"/>
    </xf>
    <xf numFmtId="0" fontId="3" fillId="0" borderId="19" xfId="0" applyFont="1" applyBorder="1"/>
    <xf numFmtId="0" fontId="7" fillId="2" borderId="5" xfId="0" applyFont="1" applyFill="1" applyBorder="1"/>
    <xf numFmtId="4" fontId="4" fillId="0" borderId="5" xfId="0" applyNumberFormat="1" applyFont="1" applyBorder="1"/>
    <xf numFmtId="43" fontId="3" fillId="0" borderId="17" xfId="3" applyFont="1" applyBorder="1" applyAlignment="1">
      <alignment horizontal="right" vertical="center"/>
    </xf>
    <xf numFmtId="43" fontId="7" fillId="2" borderId="1" xfId="3" applyFont="1" applyFill="1" applyBorder="1" applyAlignment="1">
      <alignment horizontal="right" vertical="center" wrapText="1"/>
    </xf>
    <xf numFmtId="43" fontId="3" fillId="0" borderId="19" xfId="3" applyFont="1" applyBorder="1"/>
    <xf numFmtId="43" fontId="3" fillId="0" borderId="1" xfId="3" applyFont="1" applyBorder="1" applyAlignment="1">
      <alignment horizontal="right" vertical="center"/>
    </xf>
    <xf numFmtId="43" fontId="7" fillId="2" borderId="5" xfId="3" applyFont="1" applyFill="1" applyBorder="1"/>
    <xf numFmtId="43" fontId="7" fillId="2" borderId="1" xfId="3" applyFont="1" applyFill="1" applyBorder="1"/>
    <xf numFmtId="43" fontId="7" fillId="2" borderId="0" xfId="3" applyFont="1" applyFill="1"/>
    <xf numFmtId="0" fontId="3" fillId="0" borderId="0" xfId="0" applyFont="1" applyAlignment="1">
      <alignment horizontal="center" vertical="center"/>
    </xf>
    <xf numFmtId="43" fontId="3" fillId="0" borderId="0" xfId="3" applyFont="1" applyBorder="1"/>
    <xf numFmtId="0" fontId="3" fillId="0" borderId="0" xfId="0" applyFont="1" applyAlignment="1">
      <alignment horizontal="left" vertical="center"/>
    </xf>
    <xf numFmtId="43" fontId="3" fillId="0" borderId="0" xfId="3" applyFont="1" applyFill="1" applyBorder="1" applyAlignment="1">
      <alignment horizontal="right" vertical="center"/>
    </xf>
    <xf numFmtId="43" fontId="7" fillId="0" borderId="0" xfId="3" applyFont="1" applyFill="1"/>
    <xf numFmtId="43" fontId="3" fillId="0" borderId="0" xfId="3" applyFont="1" applyFill="1" applyBorder="1"/>
    <xf numFmtId="43" fontId="7" fillId="2" borderId="2" xfId="3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wrapText="1"/>
    </xf>
    <xf numFmtId="43" fontId="7" fillId="2" borderId="2" xfId="1" applyNumberFormat="1" applyFont="1" applyFill="1" applyBorder="1" applyAlignment="1">
      <alignment horizontal="center" wrapText="1"/>
    </xf>
    <xf numFmtId="0" fontId="19" fillId="0" borderId="1" xfId="0" applyFont="1" applyBorder="1"/>
    <xf numFmtId="4" fontId="8" fillId="0" borderId="1" xfId="0" applyNumberFormat="1" applyFont="1" applyBorder="1"/>
    <xf numFmtId="0" fontId="11" fillId="0" borderId="0" xfId="0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right"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35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/>
    </xf>
    <xf numFmtId="0" fontId="37" fillId="7" borderId="25" xfId="0" applyFont="1" applyFill="1" applyBorder="1" applyAlignment="1">
      <alignment horizontal="center" vertical="center" wrapText="1"/>
    </xf>
    <xf numFmtId="0" fontId="36" fillId="7" borderId="24" xfId="0" applyFont="1" applyFill="1" applyBorder="1" applyAlignment="1">
      <alignment horizontal="center" vertical="center" wrapText="1"/>
    </xf>
    <xf numFmtId="0" fontId="36" fillId="7" borderId="25" xfId="0" applyFont="1" applyFill="1" applyBorder="1" applyAlignment="1">
      <alignment horizontal="center" vertical="center" wrapText="1"/>
    </xf>
    <xf numFmtId="0" fontId="38" fillId="8" borderId="25" xfId="0" applyFont="1" applyFill="1" applyBorder="1" applyAlignment="1">
      <alignment vertical="center" wrapText="1"/>
    </xf>
    <xf numFmtId="0" fontId="39" fillId="8" borderId="27" xfId="0" applyFont="1" applyFill="1" applyBorder="1" applyAlignment="1">
      <alignment horizontal="center" vertical="center" wrapText="1"/>
    </xf>
    <xf numFmtId="4" fontId="39" fillId="8" borderId="27" xfId="0" applyNumberFormat="1" applyFont="1" applyFill="1" applyBorder="1" applyAlignment="1">
      <alignment horizontal="center" vertical="center" wrapText="1"/>
    </xf>
    <xf numFmtId="0" fontId="38" fillId="8" borderId="28" xfId="0" applyFont="1" applyFill="1" applyBorder="1" applyAlignment="1">
      <alignment vertical="center" wrapText="1"/>
    </xf>
    <xf numFmtId="0" fontId="38" fillId="8" borderId="29" xfId="0" applyFont="1" applyFill="1" applyBorder="1" applyAlignment="1">
      <alignment vertical="center" wrapText="1"/>
    </xf>
    <xf numFmtId="4" fontId="39" fillId="8" borderId="25" xfId="0" applyNumberFormat="1" applyFont="1" applyFill="1" applyBorder="1" applyAlignment="1">
      <alignment horizontal="center" vertical="center" wrapText="1"/>
    </xf>
    <xf numFmtId="0" fontId="39" fillId="9" borderId="28" xfId="0" applyFont="1" applyFill="1" applyBorder="1" applyAlignment="1">
      <alignment vertical="center"/>
    </xf>
    <xf numFmtId="0" fontId="39" fillId="9" borderId="27" xfId="0" applyFont="1" applyFill="1" applyBorder="1" applyAlignment="1">
      <alignment vertical="center"/>
    </xf>
    <xf numFmtId="0" fontId="39" fillId="0" borderId="28" xfId="0" applyFont="1" applyBorder="1" applyAlignment="1">
      <alignment vertical="center"/>
    </xf>
    <xf numFmtId="0" fontId="39" fillId="0" borderId="27" xfId="0" applyFont="1" applyBorder="1" applyAlignment="1">
      <alignment vertical="center"/>
    </xf>
    <xf numFmtId="49" fontId="39" fillId="0" borderId="27" xfId="0" applyNumberFormat="1" applyFont="1" applyBorder="1" applyAlignment="1">
      <alignment horizontal="center" vertical="center"/>
    </xf>
    <xf numFmtId="4" fontId="39" fillId="0" borderId="27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49" fontId="14" fillId="0" borderId="27" xfId="0" applyNumberFormat="1" applyFont="1" applyBorder="1" applyAlignment="1">
      <alignment horizontal="center" vertical="center"/>
    </xf>
    <xf numFmtId="4" fontId="14" fillId="0" borderId="27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3" fontId="14" fillId="0" borderId="27" xfId="3" applyFont="1" applyBorder="1" applyAlignment="1">
      <alignment vertical="center"/>
    </xf>
    <xf numFmtId="0" fontId="14" fillId="0" borderId="27" xfId="0" applyFont="1" applyBorder="1" applyAlignment="1">
      <alignment vertical="center" wrapText="1"/>
    </xf>
    <xf numFmtId="43" fontId="39" fillId="0" borderId="27" xfId="3" applyFont="1" applyBorder="1" applyAlignment="1">
      <alignment vertical="center"/>
    </xf>
    <xf numFmtId="43" fontId="12" fillId="0" borderId="25" xfId="3" applyFont="1" applyBorder="1"/>
    <xf numFmtId="0" fontId="39" fillId="0" borderId="27" xfId="0" applyFont="1" applyBorder="1" applyAlignment="1">
      <alignment horizontal="right" vertical="center"/>
    </xf>
    <xf numFmtId="0" fontId="14" fillId="0" borderId="25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43" fontId="14" fillId="0" borderId="22" xfId="3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 wrapText="1"/>
    </xf>
    <xf numFmtId="0" fontId="39" fillId="0" borderId="27" xfId="0" applyFont="1" applyBorder="1" applyAlignment="1">
      <alignment vertical="center" wrapText="1"/>
    </xf>
    <xf numFmtId="43" fontId="39" fillId="9" borderId="27" xfId="3" applyFont="1" applyFill="1" applyBorder="1" applyAlignment="1">
      <alignment vertical="center"/>
    </xf>
    <xf numFmtId="49" fontId="39" fillId="9" borderId="27" xfId="0" applyNumberFormat="1" applyFont="1" applyFill="1" applyBorder="1" applyAlignment="1">
      <alignment horizontal="center" vertical="center"/>
    </xf>
    <xf numFmtId="0" fontId="39" fillId="0" borderId="25" xfId="0" applyFont="1" applyBorder="1" applyAlignment="1">
      <alignment vertical="center"/>
    </xf>
    <xf numFmtId="0" fontId="39" fillId="0" borderId="22" xfId="0" applyFont="1" applyBorder="1" applyAlignment="1">
      <alignment vertical="center" wrapText="1"/>
    </xf>
    <xf numFmtId="43" fontId="39" fillId="0" borderId="22" xfId="3" applyFont="1" applyBorder="1" applyAlignment="1">
      <alignment vertical="center"/>
    </xf>
    <xf numFmtId="49" fontId="39" fillId="0" borderId="22" xfId="0" applyNumberFormat="1" applyFont="1" applyBorder="1" applyAlignment="1">
      <alignment horizontal="center" vertical="center"/>
    </xf>
    <xf numFmtId="4" fontId="39" fillId="0" borderId="22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4" fontId="39" fillId="8" borderId="25" xfId="0" applyNumberFormat="1" applyFont="1" applyFill="1" applyBorder="1" applyAlignment="1">
      <alignment vertical="center" wrapText="1"/>
    </xf>
    <xf numFmtId="43" fontId="39" fillId="9" borderId="27" xfId="0" applyNumberFormat="1" applyFont="1" applyFill="1" applyBorder="1" applyAlignment="1">
      <alignment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39" fillId="0" borderId="22" xfId="0" applyFont="1" applyBorder="1" applyAlignment="1">
      <alignment vertical="center"/>
    </xf>
    <xf numFmtId="43" fontId="14" fillId="0" borderId="27" xfId="0" applyNumberFormat="1" applyFont="1" applyBorder="1" applyAlignment="1">
      <alignment horizontal="right" vertical="center"/>
    </xf>
    <xf numFmtId="0" fontId="14" fillId="0" borderId="28" xfId="0" quotePrefix="1" applyFont="1" applyBorder="1" applyAlignment="1">
      <alignment vertical="center"/>
    </xf>
    <xf numFmtId="43" fontId="14" fillId="0" borderId="22" xfId="3" applyFont="1" applyBorder="1" applyAlignment="1">
      <alignment horizontal="right" vertical="center"/>
    </xf>
    <xf numFmtId="43" fontId="0" fillId="0" borderId="0" xfId="3" applyFont="1" applyBorder="1"/>
    <xf numFmtId="4" fontId="14" fillId="0" borderId="25" xfId="0" applyNumberFormat="1" applyFont="1" applyBorder="1" applyAlignment="1">
      <alignment horizontal="right" vertical="center"/>
    </xf>
    <xf numFmtId="164" fontId="0" fillId="0" borderId="0" xfId="0" applyNumberFormat="1"/>
    <xf numFmtId="43" fontId="12" fillId="0" borderId="1" xfId="0" applyNumberFormat="1" applyFont="1" applyBorder="1"/>
    <xf numFmtId="0" fontId="14" fillId="0" borderId="2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43" fontId="0" fillId="0" borderId="1" xfId="3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1" fillId="2" borderId="1" xfId="1" applyNumberFormat="1" applyFont="1" applyFill="1" applyBorder="1" applyAlignment="1">
      <alignment horizontal="right" vertical="center" wrapText="1"/>
    </xf>
    <xf numFmtId="43" fontId="13" fillId="0" borderId="1" xfId="3" applyFont="1" applyFill="1" applyBorder="1" applyAlignment="1">
      <alignment horizontal="right" vertical="center" wrapText="1"/>
    </xf>
    <xf numFmtId="1" fontId="7" fillId="2" borderId="1" xfId="2" quotePrefix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43" fontId="14" fillId="0" borderId="0" xfId="3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0" fontId="14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43" fontId="14" fillId="0" borderId="9" xfId="3" applyFont="1" applyBorder="1" applyAlignment="1">
      <alignment vertical="center"/>
    </xf>
    <xf numFmtId="49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8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/>
    </xf>
    <xf numFmtId="165" fontId="19" fillId="0" borderId="31" xfId="0" applyNumberFormat="1" applyFont="1" applyBorder="1"/>
    <xf numFmtId="4" fontId="22" fillId="0" borderId="30" xfId="0" applyNumberFormat="1" applyFont="1" applyBorder="1"/>
    <xf numFmtId="164" fontId="18" fillId="0" borderId="32" xfId="2" applyFont="1" applyBorder="1" applyAlignment="1"/>
    <xf numFmtId="165" fontId="19" fillId="0" borderId="1" xfId="0" applyNumberFormat="1" applyFont="1" applyBorder="1"/>
    <xf numFmtId="4" fontId="23" fillId="0" borderId="1" xfId="0" applyNumberFormat="1" applyFont="1" applyBorder="1"/>
    <xf numFmtId="164" fontId="19" fillId="0" borderId="1" xfId="2" applyFont="1" applyBorder="1" applyAlignment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3" fontId="5" fillId="0" borderId="9" xfId="3" applyFont="1" applyBorder="1" applyAlignme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3" fontId="5" fillId="0" borderId="9" xfId="3" applyFont="1" applyBorder="1" applyAlignment="1">
      <alignment horizontal="right"/>
    </xf>
    <xf numFmtId="4" fontId="2" fillId="0" borderId="8" xfId="0" applyNumberFormat="1" applyFont="1" applyBorder="1"/>
    <xf numFmtId="43" fontId="5" fillId="0" borderId="11" xfId="3" applyFont="1" applyBorder="1" applyAlignment="1"/>
    <xf numFmtId="43" fontId="5" fillId="0" borderId="11" xfId="3" applyFont="1" applyBorder="1" applyAlignment="1">
      <alignment horizontal="right"/>
    </xf>
    <xf numFmtId="4" fontId="2" fillId="0" borderId="20" xfId="0" applyNumberFormat="1" applyFont="1" applyBorder="1"/>
    <xf numFmtId="164" fontId="22" fillId="0" borderId="2" xfId="2" applyFont="1" applyBorder="1" applyAlignment="1">
      <alignment vertical="center"/>
    </xf>
    <xf numFmtId="165" fontId="19" fillId="0" borderId="4" xfId="0" applyNumberFormat="1" applyFont="1" applyBorder="1" applyAlignment="1">
      <alignment vertical="center"/>
    </xf>
    <xf numFmtId="4" fontId="22" fillId="0" borderId="4" xfId="0" applyNumberFormat="1" applyFont="1" applyBorder="1" applyAlignment="1">
      <alignment vertical="center"/>
    </xf>
    <xf numFmtId="4" fontId="22" fillId="5" borderId="9" xfId="0" applyNumberFormat="1" applyFont="1" applyFill="1" applyBorder="1" applyAlignment="1">
      <alignment vertical="center"/>
    </xf>
    <xf numFmtId="164" fontId="22" fillId="5" borderId="8" xfId="2" applyFont="1" applyFill="1" applyBorder="1" applyAlignment="1">
      <alignment vertical="center"/>
    </xf>
    <xf numFmtId="0" fontId="18" fillId="0" borderId="0" xfId="0" applyFont="1"/>
    <xf numFmtId="0" fontId="12" fillId="2" borderId="2" xfId="0" applyFont="1" applyFill="1" applyBorder="1" applyAlignment="1">
      <alignment horizontal="left" wrapText="1"/>
    </xf>
    <xf numFmtId="164" fontId="12" fillId="0" borderId="1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horizontal="left" wrapText="1"/>
    </xf>
    <xf numFmtId="164" fontId="20" fillId="0" borderId="1" xfId="2" applyFont="1" applyBorder="1" applyAlignment="1">
      <alignment horizontal="center"/>
    </xf>
    <xf numFmtId="0" fontId="12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5" fillId="0" borderId="5" xfId="0" applyFont="1" applyBorder="1" applyAlignment="1">
      <alignment horizontal="right"/>
    </xf>
    <xf numFmtId="164" fontId="25" fillId="0" borderId="5" xfId="2" applyFont="1" applyBorder="1" applyAlignment="1">
      <alignment horizontal="center"/>
    </xf>
    <xf numFmtId="164" fontId="19" fillId="0" borderId="1" xfId="2" applyFont="1" applyBorder="1"/>
    <xf numFmtId="164" fontId="19" fillId="0" borderId="1" xfId="2" applyFont="1" applyBorder="1" applyAlignment="1">
      <alignment wrapText="1"/>
    </xf>
    <xf numFmtId="43" fontId="19" fillId="0" borderId="1" xfId="3" applyFont="1" applyBorder="1"/>
    <xf numFmtId="0" fontId="12" fillId="2" borderId="1" xfId="0" applyFont="1" applyFill="1" applyBorder="1" applyAlignment="1">
      <alignment horizontal="left"/>
    </xf>
    <xf numFmtId="164" fontId="20" fillId="0" borderId="1" xfId="2" applyFont="1" applyBorder="1" applyAlignment="1">
      <alignment wrapText="1"/>
    </xf>
    <xf numFmtId="164" fontId="12" fillId="0" borderId="1" xfId="2" applyFont="1" applyBorder="1" applyAlignment="1">
      <alignment horizontal="center" wrapText="1"/>
    </xf>
    <xf numFmtId="164" fontId="12" fillId="0" borderId="1" xfId="2" applyFont="1" applyBorder="1" applyAlignment="1">
      <alignment wrapText="1"/>
    </xf>
    <xf numFmtId="164" fontId="12" fillId="0" borderId="1" xfId="2" applyFont="1" applyFill="1" applyBorder="1"/>
    <xf numFmtId="43" fontId="5" fillId="0" borderId="1" xfId="3" applyFont="1" applyBorder="1"/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9" fillId="0" borderId="1" xfId="2" applyNumberFormat="1" applyFont="1" applyBorder="1" applyAlignment="1">
      <alignment horizontal="center"/>
    </xf>
    <xf numFmtId="1" fontId="12" fillId="0" borderId="1" xfId="2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wrapText="1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left"/>
    </xf>
    <xf numFmtId="164" fontId="12" fillId="0" borderId="2" xfId="0" applyNumberFormat="1" applyFont="1" applyBorder="1" applyAlignment="1">
      <alignment horizontal="center"/>
    </xf>
    <xf numFmtId="0" fontId="5" fillId="0" borderId="13" xfId="0" applyFont="1" applyBorder="1" applyAlignment="1">
      <alignment wrapText="1"/>
    </xf>
    <xf numFmtId="49" fontId="12" fillId="0" borderId="9" xfId="0" applyNumberFormat="1" applyFont="1" applyBorder="1"/>
    <xf numFmtId="0" fontId="5" fillId="2" borderId="9" xfId="0" applyFont="1" applyFill="1" applyBorder="1" applyAlignment="1">
      <alignment horizontal="left" wrapText="1"/>
    </xf>
    <xf numFmtId="164" fontId="5" fillId="0" borderId="9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2" borderId="9" xfId="0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49" fontId="12" fillId="0" borderId="4" xfId="0" applyNumberFormat="1" applyFont="1" applyBorder="1"/>
    <xf numFmtId="0" fontId="5" fillId="0" borderId="4" xfId="0" applyFont="1" applyBorder="1" applyAlignment="1">
      <alignment wrapText="1"/>
    </xf>
    <xf numFmtId="164" fontId="5" fillId="0" borderId="4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right" vertical="center" wrapText="1"/>
    </xf>
    <xf numFmtId="43" fontId="5" fillId="0" borderId="1" xfId="3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4" fontId="20" fillId="2" borderId="2" xfId="0" applyNumberFormat="1" applyFont="1" applyFill="1" applyBorder="1" applyAlignment="1">
      <alignment horizontal="right" vertical="center" wrapText="1"/>
    </xf>
    <xf numFmtId="0" fontId="20" fillId="2" borderId="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wrapText="1"/>
    </xf>
    <xf numFmtId="0" fontId="12" fillId="0" borderId="10" xfId="0" applyFont="1" applyBorder="1"/>
    <xf numFmtId="0" fontId="5" fillId="0" borderId="2" xfId="0" applyFont="1" applyBorder="1" applyAlignment="1">
      <alignment horizontal="left" wrapText="1"/>
    </xf>
    <xf numFmtId="4" fontId="20" fillId="2" borderId="2" xfId="0" applyNumberFormat="1" applyFont="1" applyFill="1" applyBorder="1" applyAlignment="1">
      <alignment horizontal="right" wrapText="1"/>
    </xf>
    <xf numFmtId="43" fontId="12" fillId="0" borderId="2" xfId="3" applyFont="1" applyFill="1" applyBorder="1" applyAlignment="1">
      <alignment horizontal="center" wrapText="1"/>
    </xf>
    <xf numFmtId="0" fontId="12" fillId="0" borderId="31" xfId="0" applyFont="1" applyBorder="1"/>
    <xf numFmtId="0" fontId="12" fillId="0" borderId="30" xfId="0" applyFont="1" applyBorder="1"/>
    <xf numFmtId="0" fontId="5" fillId="0" borderId="30" xfId="0" applyFont="1" applyBorder="1" applyAlignment="1">
      <alignment horizontal="right" wrapText="1"/>
    </xf>
    <xf numFmtId="164" fontId="5" fillId="0" borderId="32" xfId="0" applyNumberFormat="1" applyFont="1" applyBorder="1"/>
    <xf numFmtId="0" fontId="16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left" wrapText="1"/>
    </xf>
    <xf numFmtId="0" fontId="12" fillId="4" borderId="4" xfId="0" applyFont="1" applyFill="1" applyBorder="1" applyAlignment="1">
      <alignment horizontal="right" wrapText="1"/>
    </xf>
    <xf numFmtId="0" fontId="12" fillId="4" borderId="4" xfId="0" applyFont="1" applyFill="1" applyBorder="1" applyAlignment="1">
      <alignment wrapText="1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left"/>
    </xf>
    <xf numFmtId="164" fontId="12" fillId="0" borderId="4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4" fontId="20" fillId="2" borderId="1" xfId="0" applyNumberFormat="1" applyFont="1" applyFill="1" applyBorder="1" applyAlignment="1">
      <alignment horizontal="right" vertical="center"/>
    </xf>
    <xf numFmtId="164" fontId="12" fillId="0" borderId="1" xfId="2" applyFont="1" applyBorder="1" applyAlignment="1">
      <alignment horizontal="right" vertical="center"/>
    </xf>
    <xf numFmtId="43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3" fontId="12" fillId="0" borderId="1" xfId="3" applyFont="1" applyBorder="1" applyAlignment="1">
      <alignment vertical="center"/>
    </xf>
    <xf numFmtId="43" fontId="5" fillId="0" borderId="1" xfId="0" applyNumberFormat="1" applyFont="1" applyBorder="1"/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4" fontId="12" fillId="0" borderId="2" xfId="0" applyNumberFormat="1" applyFont="1" applyBorder="1" applyAlignment="1">
      <alignment vertical="center"/>
    </xf>
    <xf numFmtId="43" fontId="12" fillId="0" borderId="2" xfId="3" applyFont="1" applyBorder="1" applyAlignment="1">
      <alignment vertical="center"/>
    </xf>
    <xf numFmtId="43" fontId="12" fillId="0" borderId="2" xfId="0" applyNumberFormat="1" applyFont="1" applyBorder="1" applyAlignment="1">
      <alignment vertical="center"/>
    </xf>
    <xf numFmtId="0" fontId="5" fillId="0" borderId="9" xfId="0" applyFont="1" applyBorder="1"/>
    <xf numFmtId="43" fontId="5" fillId="0" borderId="8" xfId="0" applyNumberFormat="1" applyFont="1" applyBorder="1"/>
    <xf numFmtId="0" fontId="25" fillId="0" borderId="0" xfId="0" applyFont="1" applyAlignment="1">
      <alignment wrapText="1"/>
    </xf>
    <xf numFmtId="49" fontId="12" fillId="0" borderId="2" xfId="0" applyNumberFormat="1" applyFont="1" applyBorder="1" applyAlignment="1">
      <alignment horizontal="center"/>
    </xf>
    <xf numFmtId="0" fontId="20" fillId="0" borderId="0" xfId="0" applyFont="1" applyAlignment="1">
      <alignment wrapText="1"/>
    </xf>
    <xf numFmtId="164" fontId="12" fillId="0" borderId="2" xfId="0" applyNumberFormat="1" applyFont="1" applyBorder="1"/>
    <xf numFmtId="164" fontId="20" fillId="0" borderId="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20" fillId="2" borderId="4" xfId="2" quotePrefix="1" applyFont="1" applyFill="1" applyBorder="1" applyAlignment="1">
      <alignment horizontal="center" vertical="center" wrapText="1"/>
    </xf>
    <xf numFmtId="164" fontId="12" fillId="2" borderId="4" xfId="2" applyFont="1" applyFill="1" applyBorder="1" applyAlignment="1">
      <alignment horizontal="center" wrapText="1"/>
    </xf>
    <xf numFmtId="4" fontId="20" fillId="0" borderId="4" xfId="0" applyNumberFormat="1" applyFont="1" applyBorder="1"/>
    <xf numFmtId="164" fontId="20" fillId="0" borderId="2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64" fontId="20" fillId="2" borderId="1" xfId="2" quotePrefix="1" applyFont="1" applyFill="1" applyBorder="1" applyAlignment="1">
      <alignment horizontal="center" vertical="center" wrapText="1"/>
    </xf>
    <xf numFmtId="164" fontId="20" fillId="2" borderId="1" xfId="2" applyFont="1" applyFill="1" applyBorder="1" applyAlignment="1">
      <alignment horizontal="right" vertical="center" wrapText="1"/>
    </xf>
    <xf numFmtId="164" fontId="20" fillId="2" borderId="2" xfId="2" applyFont="1" applyFill="1" applyBorder="1" applyAlignment="1">
      <alignment horizontal="right" vertical="center" wrapText="1"/>
    </xf>
    <xf numFmtId="164" fontId="20" fillId="2" borderId="2" xfId="2" applyFont="1" applyFill="1" applyBorder="1"/>
    <xf numFmtId="0" fontId="12" fillId="0" borderId="1" xfId="0" applyFont="1" applyBorder="1" applyAlignment="1">
      <alignment horizontal="left" wrapText="1"/>
    </xf>
    <xf numFmtId="164" fontId="20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wrapText="1"/>
    </xf>
    <xf numFmtId="164" fontId="20" fillId="0" borderId="4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164" fontId="40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49" fontId="20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49" fontId="20" fillId="2" borderId="9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 wrapText="1"/>
    </xf>
    <xf numFmtId="4" fontId="20" fillId="2" borderId="4" xfId="0" applyNumberFormat="1" applyFont="1" applyFill="1" applyBorder="1" applyAlignment="1">
      <alignment horizontal="right" vertical="center" wrapText="1"/>
    </xf>
    <xf numFmtId="164" fontId="20" fillId="2" borderId="4" xfId="2" applyFont="1" applyFill="1" applyBorder="1" applyAlignment="1">
      <alignment horizontal="right" vertical="center" wrapText="1"/>
    </xf>
    <xf numFmtId="164" fontId="20" fillId="2" borderId="5" xfId="2" applyFont="1" applyFill="1" applyBorder="1" applyAlignment="1">
      <alignment horizontal="right" vertical="center" wrapText="1"/>
    </xf>
    <xf numFmtId="49" fontId="12" fillId="2" borderId="2" xfId="0" applyNumberFormat="1" applyFont="1" applyFill="1" applyBorder="1" applyAlignment="1">
      <alignment horizontal="center" wrapText="1"/>
    </xf>
    <xf numFmtId="164" fontId="12" fillId="2" borderId="2" xfId="2" applyFont="1" applyFill="1" applyBorder="1" applyAlignment="1">
      <alignment horizontal="center" wrapText="1"/>
    </xf>
    <xf numFmtId="43" fontId="20" fillId="2" borderId="2" xfId="3" applyFont="1" applyFill="1" applyBorder="1" applyAlignment="1">
      <alignment horizontal="right" wrapText="1"/>
    </xf>
    <xf numFmtId="49" fontId="12" fillId="2" borderId="9" xfId="0" applyNumberFormat="1" applyFont="1" applyFill="1" applyBorder="1" applyAlignment="1">
      <alignment horizontal="center" wrapText="1"/>
    </xf>
    <xf numFmtId="1" fontId="20" fillId="0" borderId="1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164" fontId="20" fillId="2" borderId="1" xfId="2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164" fontId="20" fillId="2" borderId="2" xfId="2" applyFont="1" applyFill="1" applyBorder="1" applyAlignment="1">
      <alignment horizontal="right" wrapText="1"/>
    </xf>
    <xf numFmtId="164" fontId="20" fillId="2" borderId="1" xfId="2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164" fontId="5" fillId="0" borderId="13" xfId="2" applyFont="1" applyBorder="1"/>
    <xf numFmtId="49" fontId="20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3" fontId="20" fillId="2" borderId="1" xfId="3" applyFont="1" applyFill="1" applyBorder="1" applyAlignment="1">
      <alignment horizontal="right" wrapText="1"/>
    </xf>
    <xf numFmtId="164" fontId="5" fillId="0" borderId="1" xfId="2" applyFont="1" applyBorder="1" applyAlignment="1">
      <alignment wrapText="1"/>
    </xf>
    <xf numFmtId="164" fontId="5" fillId="6" borderId="1" xfId="2" applyFont="1" applyFill="1" applyBorder="1" applyAlignment="1">
      <alignment wrapText="1"/>
    </xf>
    <xf numFmtId="164" fontId="5" fillId="0" borderId="17" xfId="2" applyFont="1" applyFill="1" applyBorder="1" applyAlignment="1">
      <alignment wrapText="1"/>
    </xf>
    <xf numFmtId="164" fontId="5" fillId="0" borderId="1" xfId="2" applyFont="1" applyFill="1" applyBorder="1" applyAlignment="1">
      <alignment wrapText="1"/>
    </xf>
    <xf numFmtId="164" fontId="5" fillId="0" borderId="1" xfId="2" applyFont="1" applyBorder="1"/>
    <xf numFmtId="164" fontId="5" fillId="0" borderId="17" xfId="2" applyFont="1" applyFill="1" applyBorder="1"/>
    <xf numFmtId="164" fontId="5" fillId="0" borderId="1" xfId="2" applyFont="1" applyFill="1" applyBorder="1"/>
    <xf numFmtId="164" fontId="12" fillId="0" borderId="17" xfId="2" applyFont="1" applyFill="1" applyBorder="1"/>
    <xf numFmtId="164" fontId="20" fillId="0" borderId="1" xfId="2" applyFont="1" applyBorder="1"/>
    <xf numFmtId="164" fontId="12" fillId="0" borderId="1" xfId="2" quotePrefix="1" applyFont="1" applyBorder="1" applyAlignment="1">
      <alignment horizontal="center"/>
    </xf>
    <xf numFmtId="43" fontId="12" fillId="0" borderId="1" xfId="3" quotePrefix="1" applyFont="1" applyBorder="1" applyAlignment="1">
      <alignment horizontal="center"/>
    </xf>
    <xf numFmtId="164" fontId="5" fillId="0" borderId="1" xfId="2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43" fontId="19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1" fontId="19" fillId="0" borderId="2" xfId="2" applyNumberFormat="1" applyFont="1" applyBorder="1" applyAlignment="1">
      <alignment horizontal="center"/>
    </xf>
    <xf numFmtId="164" fontId="19" fillId="0" borderId="2" xfId="2" applyFont="1" applyBorder="1" applyAlignment="1">
      <alignment wrapText="1"/>
    </xf>
    <xf numFmtId="164" fontId="19" fillId="0" borderId="2" xfId="2" applyFont="1" applyBorder="1"/>
    <xf numFmtId="0" fontId="19" fillId="0" borderId="2" xfId="0" applyFont="1" applyBorder="1"/>
    <xf numFmtId="43" fontId="18" fillId="0" borderId="9" xfId="0" applyNumberFormat="1" applyFont="1" applyBorder="1"/>
    <xf numFmtId="0" fontId="19" fillId="0" borderId="8" xfId="0" applyFont="1" applyBorder="1"/>
    <xf numFmtId="0" fontId="19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 vertical="center"/>
    </xf>
    <xf numFmtId="4" fontId="7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wrapText="1"/>
    </xf>
    <xf numFmtId="1" fontId="7" fillId="2" borderId="2" xfId="2" quotePrefix="1" applyNumberFormat="1" applyFont="1" applyFill="1" applyBorder="1" applyAlignment="1">
      <alignment horizontal="center" vertical="center" wrapText="1"/>
    </xf>
    <xf numFmtId="43" fontId="3" fillId="0" borderId="1" xfId="3" applyFont="1" applyFill="1" applyBorder="1" applyAlignment="1">
      <alignment horizontal="right" vertical="center"/>
    </xf>
    <xf numFmtId="43" fontId="7" fillId="0" borderId="1" xfId="3" applyFont="1" applyFill="1" applyBorder="1"/>
    <xf numFmtId="43" fontId="3" fillId="0" borderId="1" xfId="3" applyFont="1" applyFill="1" applyBorder="1"/>
    <xf numFmtId="0" fontId="31" fillId="0" borderId="1" xfId="0" applyFont="1" applyBorder="1" applyAlignment="1">
      <alignment horizontal="center" vertical="center"/>
    </xf>
    <xf numFmtId="43" fontId="12" fillId="0" borderId="1" xfId="3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7" fillId="2" borderId="2" xfId="2" quotePrefix="1" applyFont="1" applyFill="1" applyBorder="1" applyAlignment="1">
      <alignment horizontal="center" vertical="center" wrapText="1"/>
    </xf>
    <xf numFmtId="164" fontId="7" fillId="0" borderId="2" xfId="2" applyFont="1" applyBorder="1" applyAlignment="1">
      <alignment horizont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20" fillId="2" borderId="2" xfId="2" quotePrefix="1" applyFont="1" applyFill="1" applyBorder="1" applyAlignment="1">
      <alignment horizontal="center" vertical="center" wrapText="1"/>
    </xf>
    <xf numFmtId="164" fontId="20" fillId="2" borderId="2" xfId="2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164" fontId="20" fillId="2" borderId="9" xfId="2" quotePrefix="1" applyFont="1" applyFill="1" applyBorder="1" applyAlignment="1">
      <alignment horizontal="center" vertical="center" wrapText="1"/>
    </xf>
    <xf numFmtId="164" fontId="20" fillId="2" borderId="8" xfId="2" applyFont="1" applyFill="1" applyBorder="1" applyAlignment="1">
      <alignment horizontal="left" vertical="center" wrapText="1"/>
    </xf>
    <xf numFmtId="164" fontId="25" fillId="2" borderId="9" xfId="2" applyFont="1" applyFill="1" applyBorder="1" applyAlignment="1">
      <alignment horizontal="left" vertical="center" wrapText="1"/>
    </xf>
    <xf numFmtId="43" fontId="18" fillId="0" borderId="13" xfId="0" applyNumberFormat="1" applyFont="1" applyBorder="1"/>
    <xf numFmtId="164" fontId="19" fillId="0" borderId="1" xfId="0" applyNumberFormat="1" applyFont="1" applyBorder="1"/>
    <xf numFmtId="164" fontId="19" fillId="0" borderId="2" xfId="0" applyNumberFormat="1" applyFont="1" applyBorder="1"/>
    <xf numFmtId="0" fontId="0" fillId="0" borderId="0" xfId="0" quotePrefix="1"/>
    <xf numFmtId="43" fontId="7" fillId="2" borderId="1" xfId="3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wrapText="1"/>
    </xf>
    <xf numFmtId="49" fontId="12" fillId="2" borderId="2" xfId="0" applyNumberFormat="1" applyFont="1" applyFill="1" applyBorder="1" applyAlignment="1">
      <alignment horizontal="left" wrapText="1"/>
    </xf>
    <xf numFmtId="49" fontId="12" fillId="2" borderId="1" xfId="0" applyNumberFormat="1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center" wrapText="1"/>
    </xf>
    <xf numFmtId="0" fontId="16" fillId="2" borderId="1" xfId="0" applyFont="1" applyFill="1" applyBorder="1"/>
    <xf numFmtId="49" fontId="5" fillId="2" borderId="2" xfId="0" applyNumberFormat="1" applyFont="1" applyFill="1" applyBorder="1" applyAlignment="1">
      <alignment horizontal="left" wrapText="1"/>
    </xf>
    <xf numFmtId="0" fontId="41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/>
    <xf numFmtId="0" fontId="41" fillId="2" borderId="2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49" fontId="12" fillId="2" borderId="6" xfId="0" applyNumberFormat="1" applyFont="1" applyFill="1" applyBorder="1" applyAlignment="1">
      <alignment horizontal="left" wrapText="1"/>
    </xf>
    <xf numFmtId="49" fontId="5" fillId="2" borderId="1" xfId="0" quotePrefix="1" applyNumberFormat="1" applyFont="1" applyFill="1" applyBorder="1" applyAlignment="1">
      <alignment horizontal="left" wrapText="1"/>
    </xf>
    <xf numFmtId="49" fontId="5" fillId="2" borderId="2" xfId="0" quotePrefix="1" applyNumberFormat="1" applyFont="1" applyFill="1" applyBorder="1" applyAlignment="1">
      <alignment horizontal="left" wrapText="1"/>
    </xf>
    <xf numFmtId="49" fontId="5" fillId="0" borderId="17" xfId="0" applyNumberFormat="1" applyFont="1" applyBorder="1" applyAlignment="1">
      <alignment horizontal="left"/>
    </xf>
    <xf numFmtId="0" fontId="0" fillId="0" borderId="19" xfId="0" applyBorder="1"/>
    <xf numFmtId="0" fontId="0" fillId="0" borderId="14" xfId="0" applyBorder="1"/>
    <xf numFmtId="0" fontId="16" fillId="2" borderId="2" xfId="0" applyFont="1" applyFill="1" applyBorder="1"/>
    <xf numFmtId="0" fontId="12" fillId="2" borderId="9" xfId="0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36" fillId="7" borderId="15" xfId="0" applyFont="1" applyFill="1" applyBorder="1" applyAlignment="1">
      <alignment horizontal="center" vertical="center" wrapText="1"/>
    </xf>
    <xf numFmtId="0" fontId="42" fillId="8" borderId="25" xfId="0" applyFont="1" applyFill="1" applyBorder="1" applyAlignment="1">
      <alignment vertical="center" wrapText="1"/>
    </xf>
    <xf numFmtId="0" fontId="36" fillId="8" borderId="27" xfId="0" applyFont="1" applyFill="1" applyBorder="1" applyAlignment="1">
      <alignment horizontal="center" vertical="center" wrapText="1"/>
    </xf>
    <xf numFmtId="4" fontId="36" fillId="8" borderId="15" xfId="0" applyNumberFormat="1" applyFont="1" applyFill="1" applyBorder="1" applyAlignment="1">
      <alignment horizontal="center" vertical="center" wrapText="1"/>
    </xf>
    <xf numFmtId="4" fontId="36" fillId="8" borderId="25" xfId="0" applyNumberFormat="1" applyFont="1" applyFill="1" applyBorder="1" applyAlignment="1">
      <alignment vertical="center" wrapText="1"/>
    </xf>
    <xf numFmtId="0" fontId="42" fillId="8" borderId="28" xfId="0" applyFont="1" applyFill="1" applyBorder="1" applyAlignment="1">
      <alignment vertical="center" wrapText="1"/>
    </xf>
    <xf numFmtId="0" fontId="42" fillId="8" borderId="29" xfId="0" applyFont="1" applyFill="1" applyBorder="1" applyAlignment="1">
      <alignment vertical="center" wrapText="1"/>
    </xf>
    <xf numFmtId="4" fontId="36" fillId="8" borderId="25" xfId="0" applyNumberFormat="1" applyFont="1" applyFill="1" applyBorder="1" applyAlignment="1">
      <alignment horizontal="center" vertical="center" wrapText="1"/>
    </xf>
    <xf numFmtId="0" fontId="36" fillId="9" borderId="28" xfId="0" applyFont="1" applyFill="1" applyBorder="1" applyAlignment="1">
      <alignment vertical="center"/>
    </xf>
    <xf numFmtId="0" fontId="36" fillId="9" borderId="27" xfId="0" applyFont="1" applyFill="1" applyBorder="1" applyAlignment="1">
      <alignment vertical="center"/>
    </xf>
    <xf numFmtId="43" fontId="36" fillId="9" borderId="27" xfId="0" applyNumberFormat="1" applyFont="1" applyFill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7" xfId="0" applyFont="1" applyBorder="1" applyAlignment="1">
      <alignment vertical="center"/>
    </xf>
    <xf numFmtId="43" fontId="36" fillId="0" borderId="27" xfId="3" applyFont="1" applyBorder="1" applyAlignment="1">
      <alignment vertical="center"/>
    </xf>
    <xf numFmtId="0" fontId="43" fillId="0" borderId="28" xfId="0" applyFont="1" applyBorder="1" applyAlignment="1">
      <alignment vertical="center"/>
    </xf>
    <xf numFmtId="0" fontId="43" fillId="0" borderId="27" xfId="0" applyFont="1" applyBorder="1" applyAlignment="1">
      <alignment vertical="center"/>
    </xf>
    <xf numFmtId="4" fontId="43" fillId="0" borderId="27" xfId="0" applyNumberFormat="1" applyFont="1" applyBorder="1" applyAlignment="1">
      <alignment horizontal="right" vertical="center"/>
    </xf>
    <xf numFmtId="0" fontId="43" fillId="0" borderId="27" xfId="0" applyFont="1" applyBorder="1" applyAlignment="1">
      <alignment horizontal="right" vertical="center"/>
    </xf>
    <xf numFmtId="0" fontId="43" fillId="0" borderId="27" xfId="0" applyFont="1" applyBorder="1" applyAlignment="1">
      <alignment vertical="center" wrapText="1"/>
    </xf>
    <xf numFmtId="0" fontId="36" fillId="0" borderId="25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43" fontId="36" fillId="0" borderId="22" xfId="3" applyFont="1" applyBorder="1" applyAlignment="1">
      <alignment vertical="center"/>
    </xf>
    <xf numFmtId="0" fontId="43" fillId="0" borderId="25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0" fontId="43" fillId="0" borderId="22" xfId="0" applyFont="1" applyBorder="1" applyAlignment="1">
      <alignment horizontal="right" vertical="center"/>
    </xf>
    <xf numFmtId="4" fontId="43" fillId="0" borderId="22" xfId="0" applyNumberFormat="1" applyFont="1" applyBorder="1" applyAlignment="1">
      <alignment horizontal="right" vertical="center"/>
    </xf>
    <xf numFmtId="0" fontId="43" fillId="0" borderId="0" xfId="0" applyFont="1" applyAlignment="1">
      <alignment vertical="center"/>
    </xf>
    <xf numFmtId="4" fontId="43" fillId="0" borderId="0" xfId="0" applyNumberFormat="1" applyFont="1" applyAlignment="1">
      <alignment horizontal="right" vertical="center"/>
    </xf>
    <xf numFmtId="0" fontId="43" fillId="0" borderId="22" xfId="0" applyFont="1" applyBorder="1" applyAlignment="1">
      <alignment vertical="center" wrapText="1"/>
    </xf>
    <xf numFmtId="4" fontId="36" fillId="0" borderId="0" xfId="0" applyNumberFormat="1" applyFont="1" applyAlignment="1">
      <alignment horizontal="center" vertical="center"/>
    </xf>
    <xf numFmtId="0" fontId="36" fillId="0" borderId="27" xfId="0" applyFont="1" applyBorder="1" applyAlignment="1">
      <alignment vertical="center" wrapText="1"/>
    </xf>
    <xf numFmtId="43" fontId="36" fillId="9" borderId="27" xfId="3" applyFont="1" applyFill="1" applyBorder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28" xfId="0" quotePrefix="1" applyFont="1" applyBorder="1" applyAlignment="1">
      <alignment vertical="center"/>
    </xf>
    <xf numFmtId="0" fontId="36" fillId="0" borderId="22" xfId="0" applyFont="1" applyBorder="1" applyAlignment="1">
      <alignment vertical="center" wrapText="1"/>
    </xf>
    <xf numFmtId="4" fontId="36" fillId="0" borderId="22" xfId="0" applyNumberFormat="1" applyFont="1" applyBorder="1" applyAlignment="1">
      <alignment horizontal="right" vertical="center"/>
    </xf>
    <xf numFmtId="0" fontId="43" fillId="0" borderId="25" xfId="0" applyFont="1" applyBorder="1" applyAlignment="1">
      <alignment vertical="center" wrapText="1"/>
    </xf>
    <xf numFmtId="4" fontId="36" fillId="0" borderId="27" xfId="0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right" vertical="center"/>
    </xf>
    <xf numFmtId="43" fontId="43" fillId="0" borderId="27" xfId="0" applyNumberFormat="1" applyFont="1" applyBorder="1" applyAlignment="1">
      <alignment horizontal="right" vertical="center"/>
    </xf>
    <xf numFmtId="0" fontId="44" fillId="0" borderId="0" xfId="0" applyFont="1"/>
    <xf numFmtId="0" fontId="45" fillId="0" borderId="0" xfId="0" applyFont="1" applyAlignment="1">
      <alignment horizontal="center"/>
    </xf>
    <xf numFmtId="0" fontId="36" fillId="0" borderId="33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43" fontId="36" fillId="0" borderId="24" xfId="3" applyFont="1" applyBorder="1" applyAlignment="1">
      <alignment vertical="center"/>
    </xf>
    <xf numFmtId="43" fontId="36" fillId="0" borderId="25" xfId="3" applyFont="1" applyBorder="1" applyAlignment="1">
      <alignment horizontal="center" vertical="center"/>
    </xf>
    <xf numFmtId="0" fontId="36" fillId="8" borderId="28" xfId="0" applyFont="1" applyFill="1" applyBorder="1" applyAlignment="1">
      <alignment horizontal="center" vertical="center" wrapText="1"/>
    </xf>
    <xf numFmtId="0" fontId="43" fillId="0" borderId="28" xfId="0" applyFont="1" applyBorder="1" applyAlignment="1">
      <alignment vertical="center" wrapText="1"/>
    </xf>
    <xf numFmtId="43" fontId="36" fillId="9" borderId="28" xfId="0" applyNumberFormat="1" applyFont="1" applyFill="1" applyBorder="1" applyAlignment="1">
      <alignment vertical="center"/>
    </xf>
    <xf numFmtId="43" fontId="36" fillId="0" borderId="28" xfId="3" applyFont="1" applyBorder="1" applyAlignment="1">
      <alignment vertical="center"/>
    </xf>
    <xf numFmtId="4" fontId="43" fillId="0" borderId="28" xfId="0" applyNumberFormat="1" applyFont="1" applyBorder="1" applyAlignment="1">
      <alignment horizontal="right" vertical="center"/>
    </xf>
    <xf numFmtId="0" fontId="43" fillId="0" borderId="28" xfId="0" applyFont="1" applyBorder="1" applyAlignment="1">
      <alignment horizontal="right" vertical="center"/>
    </xf>
    <xf numFmtId="43" fontId="36" fillId="0" borderId="25" xfId="3" applyFont="1" applyBorder="1" applyAlignment="1">
      <alignment vertical="center"/>
    </xf>
    <xf numFmtId="0" fontId="43" fillId="0" borderId="25" xfId="0" applyFont="1" applyBorder="1" applyAlignment="1">
      <alignment horizontal="right" vertical="center"/>
    </xf>
    <xf numFmtId="43" fontId="36" fillId="9" borderId="29" xfId="0" applyNumberFormat="1" applyFont="1" applyFill="1" applyBorder="1" applyAlignment="1">
      <alignment vertical="center"/>
    </xf>
    <xf numFmtId="43" fontId="36" fillId="0" borderId="29" xfId="3" applyFont="1" applyBorder="1" applyAlignment="1">
      <alignment vertical="center"/>
    </xf>
    <xf numFmtId="4" fontId="43" fillId="0" borderId="29" xfId="0" applyNumberFormat="1" applyFont="1" applyBorder="1" applyAlignment="1">
      <alignment horizontal="right" vertical="center"/>
    </xf>
    <xf numFmtId="4" fontId="43" fillId="0" borderId="24" xfId="0" applyNumberFormat="1" applyFont="1" applyBorder="1" applyAlignment="1">
      <alignment horizontal="right" vertical="center"/>
    </xf>
    <xf numFmtId="4" fontId="43" fillId="0" borderId="25" xfId="0" applyNumberFormat="1" applyFont="1" applyBorder="1" applyAlignment="1">
      <alignment horizontal="right" vertical="center"/>
    </xf>
    <xf numFmtId="0" fontId="43" fillId="0" borderId="33" xfId="0" applyFont="1" applyBorder="1" applyAlignment="1">
      <alignment vertical="center"/>
    </xf>
    <xf numFmtId="0" fontId="36" fillId="0" borderId="28" xfId="0" applyFont="1" applyBorder="1" applyAlignment="1">
      <alignment vertical="center" wrapText="1"/>
    </xf>
    <xf numFmtId="4" fontId="36" fillId="0" borderId="33" xfId="0" applyNumberFormat="1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4" fontId="43" fillId="0" borderId="33" xfId="0" applyNumberFormat="1" applyFont="1" applyBorder="1" applyAlignment="1">
      <alignment horizontal="right" vertical="center"/>
    </xf>
    <xf numFmtId="0" fontId="43" fillId="0" borderId="15" xfId="0" applyFont="1" applyBorder="1" applyAlignment="1">
      <alignment vertical="center"/>
    </xf>
    <xf numFmtId="0" fontId="43" fillId="0" borderId="37" xfId="0" applyFont="1" applyBorder="1" applyAlignment="1">
      <alignment vertical="center"/>
    </xf>
    <xf numFmtId="0" fontId="36" fillId="0" borderId="37" xfId="0" applyFont="1" applyBorder="1" applyAlignment="1">
      <alignment vertical="center"/>
    </xf>
    <xf numFmtId="0" fontId="43" fillId="0" borderId="37" xfId="0" quotePrefix="1" applyFont="1" applyBorder="1" applyAlignment="1">
      <alignment vertical="center"/>
    </xf>
    <xf numFmtId="0" fontId="36" fillId="0" borderId="38" xfId="0" applyFont="1" applyBorder="1" applyAlignment="1">
      <alignment vertical="center"/>
    </xf>
    <xf numFmtId="0" fontId="36" fillId="9" borderId="37" xfId="0" applyFont="1" applyFill="1" applyBorder="1" applyAlignment="1">
      <alignment vertical="center"/>
    </xf>
    <xf numFmtId="0" fontId="36" fillId="0" borderId="25" xfId="0" applyFont="1" applyBorder="1" applyAlignment="1">
      <alignment vertical="center" wrapText="1"/>
    </xf>
    <xf numFmtId="0" fontId="43" fillId="0" borderId="33" xfId="0" applyFont="1" applyBorder="1" applyAlignment="1">
      <alignment vertical="center" wrapText="1"/>
    </xf>
    <xf numFmtId="43" fontId="36" fillId="0" borderId="33" xfId="3" applyFont="1" applyBorder="1" applyAlignment="1">
      <alignment horizontal="center" vertical="center"/>
    </xf>
    <xf numFmtId="4" fontId="36" fillId="0" borderId="25" xfId="0" applyNumberFormat="1" applyFont="1" applyBorder="1" applyAlignment="1">
      <alignment horizontal="right" vertical="center"/>
    </xf>
    <xf numFmtId="43" fontId="36" fillId="0" borderId="33" xfId="3" applyFont="1" applyBorder="1" applyAlignment="1">
      <alignment vertical="center"/>
    </xf>
    <xf numFmtId="0" fontId="36" fillId="0" borderId="25" xfId="0" applyFont="1" applyBorder="1" applyAlignment="1">
      <alignment horizontal="center" vertical="center"/>
    </xf>
    <xf numFmtId="0" fontId="43" fillId="0" borderId="10" xfId="0" applyFont="1" applyBorder="1" applyAlignment="1">
      <alignment vertical="center"/>
    </xf>
    <xf numFmtId="0" fontId="43" fillId="0" borderId="9" xfId="0" applyFont="1" applyBorder="1" applyAlignment="1">
      <alignment horizontal="right" vertical="center"/>
    </xf>
    <xf numFmtId="4" fontId="43" fillId="0" borderId="9" xfId="0" applyNumberFormat="1" applyFont="1" applyBorder="1" applyAlignment="1">
      <alignment horizontal="right" vertical="center"/>
    </xf>
    <xf numFmtId="4" fontId="43" fillId="0" borderId="8" xfId="0" applyNumberFormat="1" applyFont="1" applyBorder="1" applyAlignment="1">
      <alignment horizontal="right" vertical="center"/>
    </xf>
    <xf numFmtId="0" fontId="43" fillId="0" borderId="9" xfId="0" applyFont="1" applyBorder="1" applyAlignment="1">
      <alignment vertical="center"/>
    </xf>
    <xf numFmtId="43" fontId="43" fillId="0" borderId="22" xfId="3" applyFont="1" applyBorder="1" applyAlignment="1">
      <alignment horizontal="right" vertical="center"/>
    </xf>
    <xf numFmtId="4" fontId="43" fillId="0" borderId="34" xfId="0" applyNumberFormat="1" applyFont="1" applyBorder="1" applyAlignment="1">
      <alignment horizontal="right" vertical="center"/>
    </xf>
    <xf numFmtId="0" fontId="43" fillId="0" borderId="26" xfId="0" applyFont="1" applyBorder="1" applyAlignment="1">
      <alignment horizontal="right" vertical="center"/>
    </xf>
    <xf numFmtId="4" fontId="43" fillId="0" borderId="13" xfId="0" applyNumberFormat="1" applyFont="1" applyBorder="1" applyAlignment="1">
      <alignment horizontal="right" vertical="center"/>
    </xf>
    <xf numFmtId="43" fontId="43" fillId="0" borderId="28" xfId="3" applyFont="1" applyBorder="1" applyAlignment="1">
      <alignment horizontal="right" vertical="center"/>
    </xf>
    <xf numFmtId="0" fontId="43" fillId="0" borderId="34" xfId="0" applyFont="1" applyBorder="1" applyAlignment="1">
      <alignment horizontal="right" vertical="center"/>
    </xf>
    <xf numFmtId="43" fontId="36" fillId="9" borderId="25" xfId="3" applyFont="1" applyFill="1" applyBorder="1" applyAlignment="1">
      <alignment vertical="center"/>
    </xf>
    <xf numFmtId="0" fontId="36" fillId="9" borderId="35" xfId="0" applyFont="1" applyFill="1" applyBorder="1" applyAlignment="1">
      <alignment vertical="center"/>
    </xf>
    <xf numFmtId="0" fontId="43" fillId="0" borderId="39" xfId="0" applyFont="1" applyBorder="1" applyAlignment="1">
      <alignment vertical="center"/>
    </xf>
    <xf numFmtId="0" fontId="43" fillId="0" borderId="36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3" fontId="13" fillId="0" borderId="1" xfId="3" applyFont="1" applyBorder="1" applyAlignment="1">
      <alignment horizontal="right" vertical="center" wrapText="1"/>
    </xf>
    <xf numFmtId="0" fontId="43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43" fontId="36" fillId="0" borderId="0" xfId="3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right" vertical="center"/>
    </xf>
    <xf numFmtId="0" fontId="14" fillId="0" borderId="25" xfId="0" applyFont="1" applyBorder="1" applyAlignment="1">
      <alignment vertical="center" wrapText="1"/>
    </xf>
    <xf numFmtId="0" fontId="39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43" fillId="0" borderId="41" xfId="0" applyFont="1" applyBorder="1" applyAlignment="1">
      <alignment vertical="center"/>
    </xf>
    <xf numFmtId="0" fontId="36" fillId="0" borderId="40" xfId="0" applyFont="1" applyBorder="1" applyAlignment="1">
      <alignment vertical="center"/>
    </xf>
    <xf numFmtId="43" fontId="36" fillId="0" borderId="34" xfId="3" applyFont="1" applyBorder="1" applyAlignment="1">
      <alignment vertical="center"/>
    </xf>
    <xf numFmtId="43" fontId="36" fillId="0" borderId="35" xfId="3" applyFont="1" applyBorder="1" applyAlignment="1">
      <alignment vertical="center"/>
    </xf>
    <xf numFmtId="0" fontId="43" fillId="0" borderId="35" xfId="0" applyFont="1" applyBorder="1" applyAlignment="1">
      <alignment vertical="center"/>
    </xf>
    <xf numFmtId="0" fontId="36" fillId="9" borderId="25" xfId="0" applyFont="1" applyFill="1" applyBorder="1" applyAlignment="1">
      <alignment vertical="center"/>
    </xf>
    <xf numFmtId="0" fontId="36" fillId="0" borderId="0" xfId="0" applyFont="1" applyAlignment="1">
      <alignment vertical="center" wrapText="1"/>
    </xf>
    <xf numFmtId="43" fontId="36" fillId="0" borderId="0" xfId="3" applyFont="1" applyFill="1" applyBorder="1" applyAlignment="1">
      <alignment vertical="center"/>
    </xf>
    <xf numFmtId="0" fontId="36" fillId="9" borderId="15" xfId="0" applyFont="1" applyFill="1" applyBorder="1" applyAlignment="1">
      <alignment vertical="center"/>
    </xf>
    <xf numFmtId="43" fontId="36" fillId="9" borderId="22" xfId="3" applyFont="1" applyFill="1" applyBorder="1" applyAlignment="1">
      <alignment vertical="center"/>
    </xf>
    <xf numFmtId="0" fontId="36" fillId="0" borderId="22" xfId="0" applyFont="1" applyBorder="1" applyAlignment="1">
      <alignment horizontal="right" vertical="center"/>
    </xf>
    <xf numFmtId="0" fontId="43" fillId="0" borderId="36" xfId="0" applyFont="1" applyBorder="1" applyAlignment="1">
      <alignment vertical="center"/>
    </xf>
    <xf numFmtId="4" fontId="43" fillId="0" borderId="36" xfId="0" applyNumberFormat="1" applyFont="1" applyBorder="1" applyAlignment="1">
      <alignment horizontal="right" vertical="center"/>
    </xf>
    <xf numFmtId="43" fontId="36" fillId="0" borderId="0" xfId="3" applyFont="1" applyBorder="1" applyAlignment="1">
      <alignment horizontal="center" vertical="center"/>
    </xf>
    <xf numFmtId="43" fontId="36" fillId="0" borderId="0" xfId="3" applyFont="1" applyFill="1" applyBorder="1" applyAlignment="1">
      <alignment horizontal="center" vertical="center"/>
    </xf>
    <xf numFmtId="0" fontId="43" fillId="0" borderId="24" xfId="0" applyFont="1" applyBorder="1" applyAlignment="1">
      <alignment vertical="center"/>
    </xf>
    <xf numFmtId="4" fontId="36" fillId="0" borderId="25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46" fillId="0" borderId="0" xfId="0" applyFont="1" applyAlignment="1">
      <alignment horizontal="right"/>
    </xf>
    <xf numFmtId="0" fontId="14" fillId="0" borderId="38" xfId="0" applyFont="1" applyBorder="1" applyAlignment="1">
      <alignment vertical="center"/>
    </xf>
    <xf numFmtId="0" fontId="5" fillId="0" borderId="0" xfId="0" applyFont="1" applyAlignment="1">
      <alignment horizontal="left" wrapText="1"/>
    </xf>
    <xf numFmtId="49" fontId="1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2" fillId="0" borderId="0" xfId="0" applyFont="1"/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43" fontId="12" fillId="0" borderId="2" xfId="0" applyNumberFormat="1" applyFont="1" applyBorder="1"/>
    <xf numFmtId="4" fontId="25" fillId="2" borderId="9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center" wrapText="1"/>
    </xf>
    <xf numFmtId="164" fontId="3" fillId="2" borderId="5" xfId="2" applyFont="1" applyFill="1" applyBorder="1" applyAlignment="1">
      <alignment horizontal="left" wrapText="1"/>
    </xf>
    <xf numFmtId="164" fontId="7" fillId="0" borderId="5" xfId="2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right"/>
    </xf>
    <xf numFmtId="0" fontId="12" fillId="2" borderId="4" xfId="0" applyFont="1" applyFill="1" applyBorder="1" applyAlignment="1">
      <alignment horizontal="center" wrapText="1"/>
    </xf>
    <xf numFmtId="0" fontId="47" fillId="0" borderId="1" xfId="0" applyFont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wrapText="1"/>
    </xf>
    <xf numFmtId="0" fontId="12" fillId="2" borderId="1" xfId="0" quotePrefix="1" applyFont="1" applyFill="1" applyBorder="1" applyAlignment="1">
      <alignment horizont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26" xfId="0" applyFont="1" applyFill="1" applyBorder="1" applyAlignment="1">
      <alignment horizontal="center" vertical="center" wrapText="1"/>
    </xf>
    <xf numFmtId="43" fontId="12" fillId="0" borderId="2" xfId="3" applyFont="1" applyBorder="1"/>
    <xf numFmtId="164" fontId="0" fillId="0" borderId="2" xfId="2" applyFont="1" applyBorder="1"/>
    <xf numFmtId="164" fontId="5" fillId="0" borderId="8" xfId="2" applyFont="1" applyBorder="1" applyAlignment="1">
      <alignment horizontal="center" vertical="center" wrapText="1"/>
    </xf>
    <xf numFmtId="164" fontId="5" fillId="0" borderId="8" xfId="0" applyNumberFormat="1" applyFont="1" applyBorder="1"/>
    <xf numFmtId="4" fontId="39" fillId="0" borderId="0" xfId="0" applyNumberFormat="1" applyFont="1" applyAlignment="1">
      <alignment vertical="center" wrapText="1"/>
    </xf>
    <xf numFmtId="0" fontId="46" fillId="0" borderId="0" xfId="0" applyFont="1" applyAlignment="1">
      <alignment horizontal="center"/>
    </xf>
    <xf numFmtId="0" fontId="36" fillId="0" borderId="24" xfId="0" applyFont="1" applyBorder="1" applyAlignment="1">
      <alignment horizontal="center" vertical="center"/>
    </xf>
    <xf numFmtId="49" fontId="0" fillId="0" borderId="1" xfId="2" applyNumberFormat="1" applyFont="1" applyBorder="1" applyAlignment="1">
      <alignment horizontal="center"/>
    </xf>
    <xf numFmtId="0" fontId="12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4" fontId="39" fillId="8" borderId="15" xfId="0" applyNumberFormat="1" applyFont="1" applyFill="1" applyBorder="1" applyAlignment="1">
      <alignment horizontal="center" vertical="center" wrapText="1"/>
    </xf>
    <xf numFmtId="4" fontId="39" fillId="8" borderId="22" xfId="0" applyNumberFormat="1" applyFont="1" applyFill="1" applyBorder="1" applyAlignment="1">
      <alignment horizontal="center" vertical="center" wrapText="1"/>
    </xf>
    <xf numFmtId="9" fontId="36" fillId="0" borderId="0" xfId="4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7" borderId="10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26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0" fontId="5" fillId="0" borderId="21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18" fillId="0" borderId="1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7" xfId="0" quotePrefix="1" applyFont="1" applyBorder="1" applyAlignment="1">
      <alignment horizontal="left"/>
    </xf>
    <xf numFmtId="0" fontId="18" fillId="0" borderId="18" xfId="0" quotePrefix="1" applyFont="1" applyBorder="1" applyAlignment="1">
      <alignment horizontal="left"/>
    </xf>
    <xf numFmtId="0" fontId="18" fillId="0" borderId="19" xfId="0" quotePrefix="1" applyFont="1" applyBorder="1" applyAlignment="1">
      <alignment horizontal="left"/>
    </xf>
    <xf numFmtId="165" fontId="2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11" fillId="2" borderId="1" xfId="0" applyFont="1" applyFill="1" applyBorder="1" applyAlignment="1">
      <alignment horizontal="right" vertic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33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35" fillId="0" borderId="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11" fillId="2" borderId="17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0" fontId="2" fillId="0" borderId="17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horizontal="right" wrapText="1"/>
    </xf>
    <xf numFmtId="0" fontId="25" fillId="2" borderId="10" xfId="0" applyFont="1" applyFill="1" applyBorder="1" applyAlignment="1">
      <alignment horizontal="right" vertical="center" wrapText="1"/>
    </xf>
    <xf numFmtId="0" fontId="25" fillId="2" borderId="9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</cellXfs>
  <cellStyles count="7">
    <cellStyle name="Comma" xfId="3" builtinId="3"/>
    <cellStyle name="Comma 2" xfId="2" xr:uid="{00000000-0005-0000-0000-000001000000}"/>
    <cellStyle name="Comma 2 2" xfId="6" xr:uid="{00000000-0005-0000-0000-000002000000}"/>
    <cellStyle name="Comma 3" xfId="5" xr:uid="{00000000-0005-0000-0000-000003000000}"/>
    <cellStyle name="Hyperlink" xfId="1" builtinId="8"/>
    <cellStyle name="Normal" xfId="0" builtinId="0"/>
    <cellStyle name="Percent" xfId="4" builtinId="5"/>
  </cellStyles>
  <dxfs count="376"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dget%20Tracking/Desktop/2023%20MID%20YEAR%20APPRAISAL/2023%20SECOND%20QUARTER%20BUDGET%20APPRAIS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1 Calibration"/>
      <sheetName val="X. Checks"/>
      <sheetName val="1. Rec Revenue"/>
      <sheetName val="2. Personnel"/>
      <sheetName val="3. Overhead"/>
      <sheetName val="4. Capital"/>
      <sheetName val="5. Capital Receipts"/>
      <sheetName val="A.0 DASHBOARD"/>
      <sheetName val="A.1 Budget Performance Overview"/>
      <sheetName val="B.0 Total Revenue by Admin"/>
      <sheetName val="B.1 Total Revenue by Economic"/>
      <sheetName val="C.0 Total Exp. by Admin"/>
      <sheetName val="C.0i Personnel Exp. by Admin"/>
      <sheetName val="C.0ii Overhead Exp. by Admin"/>
      <sheetName val="C.0iii Capital Exp. by Admin"/>
      <sheetName val="C.0iv Other Exp. by Admin"/>
      <sheetName val="C.1 Total Exp. by Economic"/>
      <sheetName val="C.2 Total Exp. by Function"/>
      <sheetName val="C.2i Personnel Exp. by Function"/>
      <sheetName val="C.2ii Overhead Exp. by Function"/>
      <sheetName val="C.2iii Capital Exp. by Function"/>
      <sheetName val="C.2iv Other Exp. by Function"/>
      <sheetName val="C.5 CALC"/>
      <sheetName val="C.5 Capital Exp by Project"/>
      <sheetName val="D.1 MDA Exp. by Economic"/>
      <sheetName val="D.2 MDA Exp. by Function"/>
      <sheetName val="D.3 MDA Revenue by Economic"/>
      <sheetName val="ADMIN.C"/>
      <sheetName val="EXP.C"/>
      <sheetName val="FUNC.C"/>
      <sheetName val="REV.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C3">
            <v>1</v>
          </cell>
          <cell r="D3" t="str">
            <v>REVENUE</v>
          </cell>
        </row>
        <row r="4">
          <cell r="C4">
            <v>11</v>
          </cell>
          <cell r="D4" t="str">
            <v xml:space="preserve">GOVERNMENT SHARE OF FAAC </v>
          </cell>
        </row>
        <row r="5">
          <cell r="C5">
            <v>1101</v>
          </cell>
          <cell r="D5" t="str">
            <v>GOVERNMENT SHARE OF FAAC</v>
          </cell>
        </row>
        <row r="6">
          <cell r="C6">
            <v>110101</v>
          </cell>
          <cell r="D6" t="str">
            <v>STATE GOVERNMENT SHARE OF STATUTORY REVENUES</v>
          </cell>
        </row>
        <row r="7">
          <cell r="C7">
            <v>11010101</v>
          </cell>
          <cell r="D7" t="str">
            <v>STATUTORY ALLOCATION</v>
          </cell>
        </row>
        <row r="8">
          <cell r="C8">
            <v>11010104</v>
          </cell>
          <cell r="D8" t="str">
            <v>MINERAL DERIVATION</v>
          </cell>
        </row>
        <row r="9">
          <cell r="C9">
            <v>110102</v>
          </cell>
          <cell r="D9" t="str">
            <v>STATE GOVERNMENT SHARE OF VAT</v>
          </cell>
        </row>
        <row r="10">
          <cell r="C10">
            <v>11010201</v>
          </cell>
          <cell r="D10" t="str">
            <v>SHARE OF VAT</v>
          </cell>
        </row>
        <row r="11">
          <cell r="C11">
            <v>110103</v>
          </cell>
          <cell r="D11" t="str">
            <v>STATE GOVERNMENT SHARE OF OTHER FAAC REVENUES</v>
          </cell>
        </row>
        <row r="12">
          <cell r="C12">
            <v>11010301</v>
          </cell>
          <cell r="D12" t="str">
            <v>EXCESS CRUDE</v>
          </cell>
        </row>
        <row r="13">
          <cell r="C13">
            <v>11010302</v>
          </cell>
          <cell r="D13" t="str">
            <v>EXCHANGE GAIN</v>
          </cell>
        </row>
        <row r="14">
          <cell r="C14">
            <v>11010303</v>
          </cell>
          <cell r="D14" t="str">
            <v>REFUND ON EXCESS CRUDE</v>
          </cell>
        </row>
        <row r="15">
          <cell r="C15">
            <v>11010304</v>
          </cell>
          <cell r="D15" t="str">
            <v>FAAC SPECIAL ALLOCATIONS</v>
          </cell>
        </row>
        <row r="16">
          <cell r="C16">
            <v>11010305</v>
          </cell>
          <cell r="D16" t="str">
            <v>STABILIZATION FUND</v>
          </cell>
        </row>
        <row r="17">
          <cell r="C17">
            <v>11010306</v>
          </cell>
          <cell r="D17" t="str">
            <v>EXCESS PETROLEUM PROFIT TAX</v>
          </cell>
        </row>
        <row r="18">
          <cell r="C18">
            <v>11010307</v>
          </cell>
          <cell r="D18" t="str">
            <v>ECOLOGICAL FUND-STATE</v>
          </cell>
        </row>
        <row r="19">
          <cell r="C19">
            <v>12</v>
          </cell>
          <cell r="D19" t="str">
            <v>INDEPENDENT REVENUE</v>
          </cell>
        </row>
        <row r="20">
          <cell r="C20">
            <v>1201</v>
          </cell>
          <cell r="D20" t="str">
            <v>TAX REVENUE</v>
          </cell>
        </row>
        <row r="21">
          <cell r="C21">
            <v>120101</v>
          </cell>
          <cell r="D21" t="str">
            <v>PERSONAL TAXES</v>
          </cell>
        </row>
        <row r="22">
          <cell r="C22">
            <v>12010101</v>
          </cell>
          <cell r="D22" t="str">
            <v>PERSONAL TAXES (E.G PAYE)</v>
          </cell>
        </row>
        <row r="23">
          <cell r="C23">
            <v>12010112</v>
          </cell>
          <cell r="D23" t="str">
            <v>DIRECT ASSESMENT</v>
          </cell>
        </row>
        <row r="24">
          <cell r="C24">
            <v>120102</v>
          </cell>
          <cell r="D24" t="str">
            <v>CORPORATE TAXES</v>
          </cell>
        </row>
        <row r="25">
          <cell r="C25">
            <v>120103</v>
          </cell>
          <cell r="D25" t="str">
            <v>OTHER TAXES</v>
          </cell>
        </row>
        <row r="26">
          <cell r="C26">
            <v>12010304</v>
          </cell>
          <cell r="D26" t="str">
            <v>STAMP DUTY</v>
          </cell>
        </row>
        <row r="27">
          <cell r="C27">
            <v>12010305</v>
          </cell>
          <cell r="D27" t="str">
            <v>POOL BETTING TAX</v>
          </cell>
        </row>
        <row r="28">
          <cell r="C28">
            <v>12010306</v>
          </cell>
          <cell r="D28" t="str">
            <v>DEVELOPMENT TAX/LEVY</v>
          </cell>
        </row>
        <row r="29">
          <cell r="C29">
            <v>12010307</v>
          </cell>
          <cell r="D29" t="str">
            <v>CAPITAL GAIN TAX</v>
          </cell>
        </row>
        <row r="30">
          <cell r="C30">
            <v>12010308</v>
          </cell>
          <cell r="D30" t="str">
            <v>LIVESTOCK TAX</v>
          </cell>
        </row>
        <row r="31">
          <cell r="C31">
            <v>12010309</v>
          </cell>
          <cell r="D31" t="str">
            <v>OTHER SERVICE TAXES</v>
          </cell>
        </row>
        <row r="32">
          <cell r="C32">
            <v>12010310</v>
          </cell>
          <cell r="D32" t="str">
            <v>WITHOLDING TAX</v>
          </cell>
        </row>
        <row r="33">
          <cell r="C33">
            <v>12010311</v>
          </cell>
          <cell r="D33" t="str">
            <v>PROPERTY TAX</v>
          </cell>
        </row>
        <row r="34">
          <cell r="C34">
            <v>12010313</v>
          </cell>
          <cell r="D34" t="str">
            <v>Consumption Tax</v>
          </cell>
        </row>
        <row r="35">
          <cell r="C35">
            <v>12010314</v>
          </cell>
          <cell r="D35" t="str">
            <v>EDUCATION ENDOWMENT LEVY</v>
          </cell>
        </row>
        <row r="36">
          <cell r="C36">
            <v>1202</v>
          </cell>
          <cell r="D36" t="str">
            <v>NON-TAX REVENUE</v>
          </cell>
        </row>
        <row r="37">
          <cell r="C37">
            <v>120201</v>
          </cell>
          <cell r="D37" t="str">
            <v>LICENCES - GENERAL</v>
          </cell>
        </row>
        <row r="38">
          <cell r="C38">
            <v>12020105</v>
          </cell>
          <cell r="D38" t="str">
            <v>RADIO/TELEVISION STATION LICENCES</v>
          </cell>
        </row>
        <row r="39">
          <cell r="C39">
            <v>12020107</v>
          </cell>
          <cell r="D39" t="str">
            <v>BOATS &amp; CANOE (SMALL CRAFT ) LICENCE</v>
          </cell>
        </row>
        <row r="40">
          <cell r="C40">
            <v>12020109</v>
          </cell>
          <cell r="D40" t="str">
            <v>VOLUNTARY ORGANIZATIONS/NGOs/LICENCES</v>
          </cell>
        </row>
        <row r="41">
          <cell r="C41">
            <v>12020110</v>
          </cell>
          <cell r="D41" t="str">
            <v>INLAND WATER-WAY LICENCE</v>
          </cell>
        </row>
        <row r="42">
          <cell r="C42">
            <v>12020111</v>
          </cell>
          <cell r="D42" t="str">
            <v>BAKE HOUSE LICENCE</v>
          </cell>
        </row>
        <row r="43">
          <cell r="C43">
            <v>12020113</v>
          </cell>
          <cell r="D43" t="str">
            <v>BRICKMAKING, ETC LICENCE</v>
          </cell>
        </row>
        <row r="44">
          <cell r="C44">
            <v>12020114</v>
          </cell>
          <cell r="D44" t="str">
            <v>CART LICENCES</v>
          </cell>
        </row>
        <row r="45">
          <cell r="C45">
            <v>12020115</v>
          </cell>
          <cell r="D45" t="str">
            <v>DANE GUN LICENCES</v>
          </cell>
        </row>
        <row r="46">
          <cell r="C46">
            <v>12020116</v>
          </cell>
          <cell r="D46" t="str">
            <v>CATTLE DEALER LICENCES</v>
          </cell>
        </row>
        <row r="47">
          <cell r="C47">
            <v>12020117</v>
          </cell>
          <cell r="D47" t="str">
            <v>DRIED FISH &amp; MEAT LICENCES</v>
          </cell>
        </row>
        <row r="48">
          <cell r="C48">
            <v>12020118</v>
          </cell>
          <cell r="D48" t="str">
            <v>PET (DOG) LICENCES</v>
          </cell>
        </row>
        <row r="49">
          <cell r="C49">
            <v>12020119</v>
          </cell>
          <cell r="D49" t="str">
            <v>FISHING PERMITS</v>
          </cell>
        </row>
        <row r="50">
          <cell r="C50">
            <v>12020120</v>
          </cell>
          <cell r="D50" t="str">
            <v>HAWKER'S PERMITS</v>
          </cell>
        </row>
        <row r="51">
          <cell r="C51">
            <v>12020121</v>
          </cell>
          <cell r="D51" t="str">
            <v>HUNTING PERMITS</v>
          </cell>
        </row>
        <row r="52">
          <cell r="C52">
            <v>12020122</v>
          </cell>
          <cell r="D52" t="str">
            <v>PRODUCE BUYING/PRODUCE MERCHANT LICENCES</v>
          </cell>
        </row>
        <row r="53">
          <cell r="C53">
            <v>12020126</v>
          </cell>
          <cell r="D53" t="str">
            <v>TRACTOR HIRING SERVICES</v>
          </cell>
        </row>
        <row r="54">
          <cell r="C54">
            <v>12020128</v>
          </cell>
          <cell r="D54" t="str">
            <v>BOREHOLE DRILLING LICENCES</v>
          </cell>
        </row>
        <row r="55">
          <cell r="C55">
            <v>12020129</v>
          </cell>
          <cell r="D55" t="str">
            <v>POOL BETTING &amp; CASINO LICENCES/GAMING</v>
          </cell>
        </row>
        <row r="56">
          <cell r="C56">
            <v>12020130</v>
          </cell>
          <cell r="D56" t="str">
            <v>CINEMATOGRAPH LICENCES</v>
          </cell>
        </row>
        <row r="57">
          <cell r="C57">
            <v>12020132</v>
          </cell>
          <cell r="D57" t="str">
            <v>MOTOR VEHICLE LICENCES</v>
          </cell>
        </row>
        <row r="58">
          <cell r="C58">
            <v>12020133</v>
          </cell>
          <cell r="D58" t="str">
            <v>DRIVERS' LICENCES</v>
          </cell>
        </row>
        <row r="59">
          <cell r="C59">
            <v>12020134</v>
          </cell>
          <cell r="D59" t="str">
            <v>PATENT MEDICINE &amp; DRUG STORES LICENCES</v>
          </cell>
        </row>
        <row r="60">
          <cell r="C60">
            <v>12020135</v>
          </cell>
          <cell r="D60" t="str">
            <v>PRIVATE SCHOOLS LICENCES</v>
          </cell>
        </row>
        <row r="61">
          <cell r="C61">
            <v>12020136</v>
          </cell>
          <cell r="D61" t="str">
            <v>HEALTH FACILITIES LICENCES</v>
          </cell>
        </row>
        <row r="62">
          <cell r="C62">
            <v>12020137</v>
          </cell>
          <cell r="D62" t="str">
            <v>TRADE PERMIT LICENCES</v>
          </cell>
        </row>
        <row r="63">
          <cell r="C63">
            <v>12020138</v>
          </cell>
          <cell r="D63" t="str">
            <v>FORESTRY/TIMBER LICENCE</v>
          </cell>
        </row>
        <row r="64">
          <cell r="C64">
            <v>12020140</v>
          </cell>
          <cell r="D64" t="str">
            <v>LOTTERY PERMIT</v>
          </cell>
        </row>
        <row r="65">
          <cell r="C65">
            <v>12020141</v>
          </cell>
          <cell r="D65" t="str">
            <v>SIGNWRITER ANNUAL PERMIT</v>
          </cell>
        </row>
        <row r="66">
          <cell r="C66">
            <v>12020142</v>
          </cell>
          <cell r="D66" t="str">
            <v>HACKNEY PERMIT</v>
          </cell>
        </row>
        <row r="67">
          <cell r="C67">
            <v>12020143</v>
          </cell>
          <cell r="D67" t="str">
            <v>SAWMILL LICENCES</v>
          </cell>
        </row>
        <row r="68">
          <cell r="C68">
            <v>12020144</v>
          </cell>
          <cell r="D68" t="str">
            <v>POWER CHAIN LICENCES</v>
          </cell>
        </row>
        <row r="69">
          <cell r="C69">
            <v>12020145</v>
          </cell>
          <cell r="D69" t="str">
            <v>HAMMER REGISTRATION/RENEWAL</v>
          </cell>
        </row>
        <row r="70">
          <cell r="C70">
            <v>12020146</v>
          </cell>
          <cell r="D70" t="str">
            <v>POOLS AGENT LICENCES/PROMOTERSLEVIES/ CHECKING CENTRES</v>
          </cell>
        </row>
        <row r="71">
          <cell r="C71">
            <v>12020148</v>
          </cell>
          <cell r="D71" t="str">
            <v>APPROVAL OF APPOINTMENT OF RECOGNISED OBAS/PRESENTATION OF INSTRUMENT OF APPOINTMENT</v>
          </cell>
        </row>
        <row r="72">
          <cell r="C72">
            <v>12020149</v>
          </cell>
          <cell r="D72" t="str">
            <v>CERTIFICATION OF CHIEFTAINCY DOCUMENTS/REGISTRATION OF CHIEFTAINCY DECLARATION/UPGRADING OF CHIEFTAINCY TITLE</v>
          </cell>
        </row>
        <row r="73">
          <cell r="C73">
            <v>12020150</v>
          </cell>
          <cell r="D73" t="str">
            <v>COMMUNICATION MAST PERMIT</v>
          </cell>
        </row>
        <row r="74">
          <cell r="C74">
            <v>12020151</v>
          </cell>
          <cell r="D74" t="str">
            <v>SIGNAGE ANNUAL PERMIT</v>
          </cell>
        </row>
        <row r="75">
          <cell r="C75">
            <v>12020152</v>
          </cell>
          <cell r="D75" t="str">
            <v>ANNUAL RENEWAL LICENCE-OTHERS</v>
          </cell>
        </row>
        <row r="76">
          <cell r="C76">
            <v>12020153</v>
          </cell>
          <cell r="D76" t="str">
            <v>OTHER PERMITS/LICENSES</v>
          </cell>
        </row>
        <row r="77">
          <cell r="C77">
            <v>12020154</v>
          </cell>
          <cell r="D77" t="str">
            <v>NEW VEHICLE REGISTRATION SCHEME FEES</v>
          </cell>
        </row>
        <row r="78">
          <cell r="C78">
            <v>12020155</v>
          </cell>
          <cell r="D78" t="str">
            <v>FIXED DEPOSIT LICENSE</v>
          </cell>
        </row>
        <row r="79">
          <cell r="C79">
            <v>12020156</v>
          </cell>
          <cell r="D79" t="str">
            <v>RIGHT OF WAY ( CABLE, PIPES ETC)</v>
          </cell>
        </row>
        <row r="80">
          <cell r="C80">
            <v>12020157</v>
          </cell>
          <cell r="D80" t="str">
            <v>PRODUCE STORE / STORE-KEEPER's LICENSES</v>
          </cell>
        </row>
        <row r="81">
          <cell r="C81">
            <v>12020158</v>
          </cell>
          <cell r="D81" t="str">
            <v>GRADING LICENCE</v>
          </cell>
        </row>
        <row r="82">
          <cell r="C82">
            <v>12020160</v>
          </cell>
          <cell r="D82" t="str">
            <v>TOP LIGHT INSTALLATION ON TAXI/CABS</v>
          </cell>
        </row>
        <row r="83">
          <cell r="C83">
            <v>12020161</v>
          </cell>
          <cell r="D83" t="str">
            <v>Electricity Generation/Transmission/Distribution Permit</v>
          </cell>
        </row>
        <row r="84">
          <cell r="C84">
            <v>12020162</v>
          </cell>
          <cell r="D84" t="str">
            <v>ENVIRONMENTAL PERMIT</v>
          </cell>
        </row>
        <row r="85">
          <cell r="C85">
            <v>120202</v>
          </cell>
          <cell r="D85" t="str">
            <v>MINING RENTS</v>
          </cell>
        </row>
        <row r="86">
          <cell r="C86">
            <v>120203</v>
          </cell>
          <cell r="D86" t="str">
            <v>ROYALTIES</v>
          </cell>
        </row>
        <row r="87">
          <cell r="C87">
            <v>120204</v>
          </cell>
          <cell r="D87" t="str">
            <v>FEES - GENERAL</v>
          </cell>
        </row>
        <row r="88">
          <cell r="C88">
            <v>12020401</v>
          </cell>
          <cell r="D88" t="str">
            <v>COURT FEES</v>
          </cell>
        </row>
        <row r="89">
          <cell r="C89">
            <v>12020404</v>
          </cell>
          <cell r="D89" t="str">
            <v>TRADE UNION FEES</v>
          </cell>
        </row>
        <row r="90">
          <cell r="C90">
            <v>12020409</v>
          </cell>
          <cell r="D90" t="str">
            <v>WEIGHTS &amp; MEASURE FEES</v>
          </cell>
        </row>
        <row r="91">
          <cell r="C91">
            <v>12020410</v>
          </cell>
          <cell r="D91" t="str">
            <v>ELECTRICAL INSPECTORATE FEES</v>
          </cell>
        </row>
        <row r="92">
          <cell r="C92">
            <v>12020412</v>
          </cell>
          <cell r="D92" t="str">
            <v>RESEARCH TESTING FEES</v>
          </cell>
        </row>
        <row r="93">
          <cell r="C93">
            <v>12020413</v>
          </cell>
          <cell r="D93" t="str">
            <v>FILMS CENSORSHIP/ PRODUCTION FEES</v>
          </cell>
        </row>
        <row r="94">
          <cell r="C94">
            <v>12020415</v>
          </cell>
          <cell r="D94" t="str">
            <v>TRADE TESTING FEES</v>
          </cell>
        </row>
        <row r="95">
          <cell r="C95">
            <v>12020417</v>
          </cell>
          <cell r="D95" t="str">
            <v>CONTRACTOR REGISTRATION FEES</v>
          </cell>
        </row>
        <row r="96">
          <cell r="C96">
            <v>12020418</v>
          </cell>
          <cell r="D96" t="str">
            <v>MARRIAGE/ DIVORCE FEES</v>
          </cell>
        </row>
        <row r="97">
          <cell r="C97">
            <v>12020419</v>
          </cell>
          <cell r="D97" t="str">
            <v>ATTESTATION OF BACHELORHOOD &amp; SPINSTERHOOD FEES</v>
          </cell>
        </row>
        <row r="98">
          <cell r="C98">
            <v>12020420</v>
          </cell>
          <cell r="D98" t="str">
            <v>PILGRIMS WELFARE FEES</v>
          </cell>
        </row>
        <row r="99">
          <cell r="C99">
            <v>12020424</v>
          </cell>
          <cell r="D99" t="str">
            <v>ACCREDITATION FEES</v>
          </cell>
        </row>
        <row r="100">
          <cell r="C100">
            <v>12020425</v>
          </cell>
          <cell r="D100" t="str">
            <v>DISINFECTION OF PRODUCE FEES</v>
          </cell>
        </row>
        <row r="101">
          <cell r="C101">
            <v>12020426</v>
          </cell>
          <cell r="D101" t="str">
            <v>COURT SUMMONS/OATH FEES</v>
          </cell>
        </row>
        <row r="102">
          <cell r="C102">
            <v>12020427</v>
          </cell>
          <cell r="D102" t="str">
            <v>TENDER FEES</v>
          </cell>
        </row>
        <row r="103">
          <cell r="C103">
            <v>12020428</v>
          </cell>
          <cell r="D103" t="str">
            <v>FIRE SAFETY CERTIFICATE FEES</v>
          </cell>
        </row>
        <row r="104">
          <cell r="C104">
            <v>12020430</v>
          </cell>
          <cell r="D104" t="str">
            <v>PROFESSIONAL REGISTRATION FEES</v>
          </cell>
        </row>
        <row r="105">
          <cell r="C105">
            <v>12020431</v>
          </cell>
          <cell r="D105" t="str">
            <v>ENVIRONMENTAL IMPACT ASSESSMENT/ENVIRONMENTAL AUDIT FEES</v>
          </cell>
        </row>
        <row r="106">
          <cell r="C106">
            <v>12020436</v>
          </cell>
          <cell r="D106" t="str">
            <v>BILL BOARD ADVERTISEMENT FEES</v>
          </cell>
        </row>
        <row r="107">
          <cell r="C107">
            <v>12020437</v>
          </cell>
          <cell r="D107" t="str">
            <v>DEEDS REGISTRATION FEES</v>
          </cell>
        </row>
        <row r="108">
          <cell r="C108">
            <v>12020438</v>
          </cell>
          <cell r="D108" t="str">
            <v>SURVEY/ PLANNING/ BUILDING FEES</v>
          </cell>
        </row>
        <row r="109">
          <cell r="C109">
            <v>12020439</v>
          </cell>
          <cell r="D109" t="str">
            <v>AGENCY FEES</v>
          </cell>
        </row>
        <row r="110">
          <cell r="C110">
            <v>12020440</v>
          </cell>
          <cell r="D110" t="str">
            <v>MEDICAL CONSULTANCY FEES</v>
          </cell>
        </row>
        <row r="111">
          <cell r="C111">
            <v>12020441</v>
          </cell>
          <cell r="D111" t="str">
            <v>LABORATORY FEES</v>
          </cell>
        </row>
        <row r="112">
          <cell r="C112">
            <v>12020442</v>
          </cell>
          <cell r="D112" t="str">
            <v>ASSOCIATION FEES</v>
          </cell>
        </row>
        <row r="113">
          <cell r="C113">
            <v>12020443</v>
          </cell>
          <cell r="D113" t="str">
            <v>BIRTH &amp; DEATH REGISTRATION FEES</v>
          </cell>
        </row>
        <row r="114">
          <cell r="C114">
            <v>12020444</v>
          </cell>
          <cell r="D114" t="str">
            <v>BURIAL FEES</v>
          </cell>
        </row>
        <row r="115">
          <cell r="C115">
            <v>12020445</v>
          </cell>
          <cell r="D115" t="str">
            <v>CHANGE OF OWNERSHIP FEES</v>
          </cell>
        </row>
        <row r="116">
          <cell r="C116">
            <v>12020446</v>
          </cell>
          <cell r="D116" t="str">
            <v>AGRICULTURAL/VETERINARY SERVICES FEES</v>
          </cell>
        </row>
        <row r="117">
          <cell r="C117">
            <v>12020447</v>
          </cell>
          <cell r="D117" t="str">
            <v>LAND USE FEES</v>
          </cell>
        </row>
        <row r="118">
          <cell r="C118">
            <v>12020449</v>
          </cell>
          <cell r="D118" t="str">
            <v>BUSINESS/TRADE OPERATING FEES</v>
          </cell>
        </row>
        <row r="119">
          <cell r="C119">
            <v>12020450</v>
          </cell>
          <cell r="D119" t="str">
            <v>INSPECTION FEES</v>
          </cell>
        </row>
        <row r="120">
          <cell r="C120">
            <v>12020451</v>
          </cell>
          <cell r="D120" t="str">
            <v>TIMBER &amp; FOREST FEES</v>
          </cell>
        </row>
        <row r="121">
          <cell r="C121">
            <v>12020452</v>
          </cell>
          <cell r="D121" t="str">
            <v>SCHOOL TUITION/REGISTRATION/EXAMINATION FEES-UNDERGRADUATE</v>
          </cell>
        </row>
        <row r="122">
          <cell r="C122">
            <v>12020453</v>
          </cell>
          <cell r="D122" t="str">
            <v>APPLICATION FEES</v>
          </cell>
        </row>
        <row r="123">
          <cell r="C123">
            <v>12020454</v>
          </cell>
          <cell r="D123" t="str">
            <v>PARKING FEES</v>
          </cell>
        </row>
        <row r="124">
          <cell r="C124">
            <v>12020455</v>
          </cell>
          <cell r="D124" t="str">
            <v>SCHOOL TUITION/REGISTRATION/EXAMINATION FEES-POSTGRADUATE</v>
          </cell>
        </row>
        <row r="125">
          <cell r="C125">
            <v>12020456</v>
          </cell>
          <cell r="D125" t="str">
            <v>SCHOOL TUITION/REGISTRATION/EXAMINATION FEES - OTHERS</v>
          </cell>
        </row>
        <row r="126">
          <cell r="C126">
            <v>12020457</v>
          </cell>
          <cell r="D126" t="str">
            <v>AFFILIATION CHARGES</v>
          </cell>
        </row>
        <row r="127">
          <cell r="C127">
            <v>12020458</v>
          </cell>
          <cell r="D127" t="str">
            <v>UNITY/STAFF/OTHER SCHOOL FEES/LEVIES</v>
          </cell>
        </row>
        <row r="128">
          <cell r="C128">
            <v>12020459</v>
          </cell>
          <cell r="D128" t="str">
            <v>CERTIFICATE OF OCCUPANCY/RIGHT OF OCCUPANCY FEES</v>
          </cell>
        </row>
        <row r="129">
          <cell r="C129">
            <v>12020460</v>
          </cell>
          <cell r="D129" t="str">
            <v>BUILDING PLAN APPROVAL FEES</v>
          </cell>
        </row>
        <row r="130">
          <cell r="C130">
            <v>12020461</v>
          </cell>
          <cell r="D130" t="str">
            <v>TITLE TRANSFER FEES</v>
          </cell>
        </row>
        <row r="131">
          <cell r="C131">
            <v>12020462</v>
          </cell>
          <cell r="D131" t="str">
            <v>PUBLICATION FEES</v>
          </cell>
        </row>
        <row r="132">
          <cell r="C132">
            <v>12020463</v>
          </cell>
          <cell r="D132" t="str">
            <v>HOSPITAL SERVICE REGISTRATION FEES</v>
          </cell>
        </row>
        <row r="133">
          <cell r="C133">
            <v>12020464</v>
          </cell>
          <cell r="D133" t="str">
            <v>HOSPITAL SERVICE CHARGES</v>
          </cell>
        </row>
        <row r="134">
          <cell r="C134">
            <v>12020465</v>
          </cell>
          <cell r="D134" t="str">
            <v>SPORTS/RECREATIONAL FACILITIES FEES</v>
          </cell>
        </row>
        <row r="135">
          <cell r="C135">
            <v>12020466</v>
          </cell>
          <cell r="D135" t="str">
            <v>INDIGENSHIP REGISTRATION FEES</v>
          </cell>
        </row>
        <row r="136">
          <cell r="C136">
            <v>12020478</v>
          </cell>
          <cell r="D136" t="str">
            <v>WORKSHOP FEES</v>
          </cell>
        </row>
        <row r="137">
          <cell r="C137">
            <v>12020480</v>
          </cell>
          <cell r="D137" t="str">
            <v>PUBLIC TAP/RIVERS AND RESERVIORS FEES</v>
          </cell>
        </row>
        <row r="138">
          <cell r="C138">
            <v>12020481</v>
          </cell>
          <cell r="D138" t="str">
            <v>NOMINATION/CERTIFICATE OF RETURN FEES</v>
          </cell>
        </row>
        <row r="139">
          <cell r="C139">
            <v>12020482</v>
          </cell>
          <cell r="D139" t="str">
            <v>HAULAGE FEES</v>
          </cell>
        </row>
        <row r="140">
          <cell r="C140">
            <v>12020483</v>
          </cell>
          <cell r="D140" t="str">
            <v>REGISTRATION OF PLACE OF WORSHIP</v>
          </cell>
        </row>
        <row r="141">
          <cell r="C141">
            <v>12020484</v>
          </cell>
          <cell r="D141" t="str">
            <v>PRODUCE FEES</v>
          </cell>
        </row>
        <row r="142">
          <cell r="C142">
            <v>12020485</v>
          </cell>
          <cell r="D142" t="str">
            <v>PUBLICATION REVIEW FEES</v>
          </cell>
        </row>
        <row r="143">
          <cell r="C143">
            <v>12020486</v>
          </cell>
          <cell r="D143" t="str">
            <v>FILING OF ANNUAL ACCOUNT/ REPORT</v>
          </cell>
        </row>
        <row r="144">
          <cell r="C144">
            <v>12020487</v>
          </cell>
          <cell r="D144" t="str">
            <v>FOOD CROP LEVY</v>
          </cell>
        </row>
        <row r="145">
          <cell r="C145">
            <v>12020488</v>
          </cell>
          <cell r="D145" t="str">
            <v>VALUATION OF PROPERTIES</v>
          </cell>
        </row>
        <row r="146">
          <cell r="C146">
            <v>12020489</v>
          </cell>
          <cell r="D146" t="str">
            <v>TOLL FEES ON ITEMS</v>
          </cell>
        </row>
        <row r="147">
          <cell r="C147">
            <v>12020490</v>
          </cell>
          <cell r="D147" t="str">
            <v>TOLL FEES FROM FOREST SERVICES</v>
          </cell>
        </row>
        <row r="148">
          <cell r="C148">
            <v>12020491</v>
          </cell>
          <cell r="D148" t="str">
            <v>SERVICE CONNECTION FEES</v>
          </cell>
        </row>
        <row r="149">
          <cell r="C149">
            <v>12020492</v>
          </cell>
          <cell r="D149" t="str">
            <v>PROTEST/PETITION APPROVAL FEES</v>
          </cell>
        </row>
        <row r="150">
          <cell r="C150">
            <v>12020493</v>
          </cell>
          <cell r="D150" t="str">
            <v>KAADI IGBE-AYO COLLECTION FEES</v>
          </cell>
        </row>
        <row r="151">
          <cell r="C151">
            <v>12020494</v>
          </cell>
          <cell r="D151" t="str">
            <v>STATE OF ORIGIN CERTIFICATE</v>
          </cell>
        </row>
        <row r="152">
          <cell r="C152">
            <v>12020495</v>
          </cell>
          <cell r="D152" t="str">
            <v>Road Worthiness Fee</v>
          </cell>
        </row>
        <row r="153">
          <cell r="C153">
            <v>12020496</v>
          </cell>
          <cell r="D153" t="str">
            <v>REGISTRATION FEES</v>
          </cell>
        </row>
        <row r="154">
          <cell r="C154">
            <v>12020497</v>
          </cell>
          <cell r="D154" t="str">
            <v>PASSENGER INSURANCE SCHEME FEE</v>
          </cell>
        </row>
        <row r="155">
          <cell r="C155">
            <v>12020498</v>
          </cell>
          <cell r="D155" t="str">
            <v>Research Approval Fee</v>
          </cell>
        </row>
        <row r="156">
          <cell r="C156">
            <v>12020499</v>
          </cell>
          <cell r="D156" t="str">
            <v>OTHER FEES</v>
          </cell>
        </row>
        <row r="157">
          <cell r="C157">
            <v>120205</v>
          </cell>
          <cell r="D157" t="str">
            <v>FINES - GENERAL</v>
          </cell>
        </row>
        <row r="158">
          <cell r="C158">
            <v>12020501</v>
          </cell>
          <cell r="D158" t="str">
            <v>SUNDRY FINES/PENALTIES</v>
          </cell>
        </row>
        <row r="159">
          <cell r="C159">
            <v>12020502</v>
          </cell>
          <cell r="D159" t="str">
            <v>COURT FINES</v>
          </cell>
        </row>
        <row r="160">
          <cell r="C160">
            <v>12020503</v>
          </cell>
          <cell r="D160" t="str">
            <v>DISLODGING OF EFFLUENT/POLLUTION FINE</v>
          </cell>
        </row>
        <row r="161">
          <cell r="C161">
            <v>12020504</v>
          </cell>
          <cell r="D161" t="str">
            <v>Counterfeit and Fake Drugs Penalties/Fines</v>
          </cell>
        </row>
        <row r="162">
          <cell r="C162">
            <v>12020505</v>
          </cell>
          <cell r="D162" t="str">
            <v>Penalty for Unregistered School</v>
          </cell>
        </row>
        <row r="163">
          <cell r="C163">
            <v>120206</v>
          </cell>
          <cell r="D163" t="str">
            <v>SALES - GENERAL</v>
          </cell>
        </row>
        <row r="164">
          <cell r="C164">
            <v>12020601</v>
          </cell>
          <cell r="D164" t="str">
            <v>SALES OF JOURNAL &amp; PUBLICATIONS</v>
          </cell>
        </row>
        <row r="165">
          <cell r="C165">
            <v>12020602</v>
          </cell>
          <cell r="D165" t="str">
            <v>SALES OF BOOKS</v>
          </cell>
        </row>
        <row r="166">
          <cell r="C166">
            <v>12020603</v>
          </cell>
          <cell r="D166" t="str">
            <v>SALES OF ID CARDS</v>
          </cell>
        </row>
        <row r="167">
          <cell r="C167">
            <v>12020604</v>
          </cell>
          <cell r="D167" t="str">
            <v>SALES OF STORES/SCRAPS/UNSERVICEABLE ITEMS</v>
          </cell>
        </row>
        <row r="168">
          <cell r="C168">
            <v>12020605</v>
          </cell>
          <cell r="D168" t="str">
            <v>SALES OF VACCINES</v>
          </cell>
        </row>
        <row r="169">
          <cell r="C169">
            <v>12020606</v>
          </cell>
          <cell r="D169" t="str">
            <v>SALES OF BILLS OF ENTRIES/APPLICATION FORMS</v>
          </cell>
        </row>
        <row r="170">
          <cell r="C170">
            <v>12020607</v>
          </cell>
          <cell r="D170" t="str">
            <v>SALES OF CONSULTANCY REGISTRATION FORMS</v>
          </cell>
        </row>
        <row r="171">
          <cell r="C171">
            <v>12020608</v>
          </cell>
          <cell r="D171" t="str">
            <v>SALES OF IMPROVED SEEDS/CHEMICAL</v>
          </cell>
        </row>
        <row r="172">
          <cell r="C172">
            <v>12020609</v>
          </cell>
          <cell r="D172" t="str">
            <v>PROCEEDS FROM SALES OF FARM PRODUCE</v>
          </cell>
        </row>
        <row r="173">
          <cell r="C173">
            <v>12020610</v>
          </cell>
          <cell r="D173" t="str">
            <v>PROCEEDS FROM SALES OF GOODS BY PUBLIC AUCTIONS</v>
          </cell>
        </row>
        <row r="174">
          <cell r="C174">
            <v>12020611</v>
          </cell>
          <cell r="D174" t="str">
            <v>PROCEEDS FROM SALES OF GOVT. VEHICLES</v>
          </cell>
        </row>
        <row r="175">
          <cell r="C175">
            <v>12020612</v>
          </cell>
          <cell r="D175" t="str">
            <v>PROCEEDS FROM SALES OF DRUGS AND MEDICATIONS</v>
          </cell>
        </row>
        <row r="176">
          <cell r="C176">
            <v>12020613</v>
          </cell>
          <cell r="D176" t="str">
            <v>PROCEEDS FROM SALES OF SHIPS SCRAPS</v>
          </cell>
        </row>
        <row r="177">
          <cell r="C177">
            <v>12020614</v>
          </cell>
          <cell r="D177" t="str">
            <v>PROCEEDS FROM SALES OF GOVT. BUILDING</v>
          </cell>
        </row>
        <row r="178">
          <cell r="C178">
            <v>12020615</v>
          </cell>
          <cell r="D178" t="str">
            <v>SALES OF UNIFORMS</v>
          </cell>
        </row>
        <row r="179">
          <cell r="C179">
            <v>12020616</v>
          </cell>
          <cell r="D179" t="str">
            <v>SALES OF FORMS</v>
          </cell>
        </row>
        <row r="180">
          <cell r="C180">
            <v>12020617</v>
          </cell>
          <cell r="D180" t="str">
            <v>SALES OF PLAN PHOSTAT PRINT/MAP</v>
          </cell>
        </row>
        <row r="181">
          <cell r="C181">
            <v>12020618</v>
          </cell>
          <cell r="D181" t="str">
            <v>SALES OF REAGENTS &amp; CHEMICALS</v>
          </cell>
        </row>
        <row r="182">
          <cell r="C182">
            <v>12020619</v>
          </cell>
          <cell r="D182" t="str">
            <v>SALES OF FLAGS/POTRAITS</v>
          </cell>
        </row>
        <row r="183">
          <cell r="C183">
            <v>12020620</v>
          </cell>
          <cell r="D183" t="str">
            <v>SALES OF OTHER GOVERNMENT PROPERTIES</v>
          </cell>
        </row>
        <row r="184">
          <cell r="C184">
            <v>12020621</v>
          </cell>
          <cell r="D184" t="str">
            <v>SALES OF GOVERNMENT PANAPHARELIA (FLAGS, PORTRAITS, ART WORKS ETC)</v>
          </cell>
        </row>
        <row r="185">
          <cell r="C185">
            <v>12020622</v>
          </cell>
          <cell r="D185" t="str">
            <v>PROCEEDS FROM SALES OF CONFISTICATED/FORFEITED/ UNCLAIMED ITEMS/PROPERTIES</v>
          </cell>
        </row>
        <row r="186">
          <cell r="C186">
            <v>12020623</v>
          </cell>
          <cell r="D186" t="str">
            <v>SALES OF OTHER AGRIC INPUTS</v>
          </cell>
        </row>
        <row r="187">
          <cell r="C187">
            <v>12020624</v>
          </cell>
          <cell r="D187" t="str">
            <v>SALES OF VEHICLE PLATE NUMBER/VEHICLE REGISTRATION BOOKLET</v>
          </cell>
        </row>
        <row r="188">
          <cell r="C188">
            <v>12020625</v>
          </cell>
          <cell r="D188" t="str">
            <v>REGISTRATION OF PLAYER/TRANSFER FEES</v>
          </cell>
        </row>
        <row r="189">
          <cell r="C189">
            <v>12020626</v>
          </cell>
          <cell r="D189" t="str">
            <v>SALES OF OTHER ITEMS</v>
          </cell>
        </row>
        <row r="190">
          <cell r="C190">
            <v>12020627</v>
          </cell>
          <cell r="D190" t="str">
            <v>SALES OF FRESH FISH</v>
          </cell>
        </row>
        <row r="191">
          <cell r="C191">
            <v>12020628</v>
          </cell>
          <cell r="D191" t="str">
            <v>SALES OF SOUVENIR (TICKET, STICKERS, APRON, E.TC.)</v>
          </cell>
        </row>
        <row r="192">
          <cell r="C192">
            <v>12020629</v>
          </cell>
          <cell r="D192" t="str">
            <v>SALES OF FERTILIZER</v>
          </cell>
        </row>
        <row r="193">
          <cell r="C193">
            <v>12020630</v>
          </cell>
          <cell r="D193" t="str">
            <v>PROCEED FROM SALES OF FLITCHING PLANKS</v>
          </cell>
        </row>
        <row r="194">
          <cell r="C194">
            <v>120207</v>
          </cell>
          <cell r="D194" t="str">
            <v>EARNINGS -GENERAL</v>
          </cell>
        </row>
        <row r="195">
          <cell r="C195">
            <v>12020701</v>
          </cell>
          <cell r="D195" t="str">
            <v>EARNINGS FROM CONSULTANCY SERVICES</v>
          </cell>
        </row>
        <row r="196">
          <cell r="C196">
            <v>12020702</v>
          </cell>
          <cell r="D196" t="str">
            <v>EARNINGS FROM LABORATORY SERVICES</v>
          </cell>
        </row>
        <row r="197">
          <cell r="C197">
            <v>12020703</v>
          </cell>
          <cell r="D197" t="str">
            <v>EARNINGS FROM HIRE OF PLANTS &amp; EQUIPMENT</v>
          </cell>
        </row>
        <row r="198">
          <cell r="C198">
            <v>12020704</v>
          </cell>
          <cell r="D198" t="str">
            <v>EARNINGS FROM THE USE OF GOVT. VEHICLES</v>
          </cell>
        </row>
        <row r="199">
          <cell r="C199">
            <v>12020705</v>
          </cell>
          <cell r="D199" t="str">
            <v>EARNINGS FROM THE USE OF GOVT. HALLS/OTHERS</v>
          </cell>
        </row>
        <row r="200">
          <cell r="C200">
            <v>12020706</v>
          </cell>
          <cell r="D200" t="str">
            <v>EARNINGS FROM TOLLS OF EXPRESSWAY</v>
          </cell>
        </row>
        <row r="201">
          <cell r="C201">
            <v>12020707</v>
          </cell>
          <cell r="D201" t="str">
            <v>EARNINGS FROM MEDICAL SERVICES</v>
          </cell>
        </row>
        <row r="202">
          <cell r="C202">
            <v>12020708</v>
          </cell>
          <cell r="D202" t="str">
            <v>EARNINGS FROM AGRICULTURAL PRODUCE</v>
          </cell>
        </row>
        <row r="203">
          <cell r="C203">
            <v>12020709</v>
          </cell>
          <cell r="D203" t="str">
            <v>EARNINGS FROM TOURISM/CULTURE/ARTS CENTRES</v>
          </cell>
        </row>
        <row r="204">
          <cell r="C204">
            <v>12020710</v>
          </cell>
          <cell r="D204" t="str">
            <v>EARNINGS FROM HIRE OF AIRCRAFT</v>
          </cell>
        </row>
        <row r="205">
          <cell r="C205">
            <v>12020711</v>
          </cell>
          <cell r="D205" t="str">
            <v>EARNINGS FROM COMMERCIAL ACTIVITIES</v>
          </cell>
        </row>
        <row r="206">
          <cell r="C206">
            <v>12020712</v>
          </cell>
          <cell r="D206" t="str">
            <v>HIRE OF ACADEMIC GOWN/BOOK OF PRECEEDINGS/OTHERS</v>
          </cell>
        </row>
        <row r="207">
          <cell r="C207">
            <v>12020713</v>
          </cell>
          <cell r="D207" t="str">
            <v>EARNINGS FROM LIBRARY SERVICES</v>
          </cell>
        </row>
        <row r="208">
          <cell r="C208">
            <v>12020714</v>
          </cell>
          <cell r="D208" t="str">
            <v>EARNINGS FROM ICT SERVICES</v>
          </cell>
        </row>
        <row r="209">
          <cell r="C209">
            <v>12020715</v>
          </cell>
          <cell r="D209" t="str">
            <v>MAINTENANCE/REPAIRS FEES</v>
          </cell>
        </row>
        <row r="210">
          <cell r="C210">
            <v>12020720</v>
          </cell>
          <cell r="D210" t="str">
            <v>EARNINGS FROM GUEST HOUSES</v>
          </cell>
        </row>
        <row r="211">
          <cell r="C211">
            <v>12020721</v>
          </cell>
          <cell r="D211" t="str">
            <v>EARNINGS FROM CONTROL POST</v>
          </cell>
        </row>
        <row r="212">
          <cell r="C212">
            <v>12020722</v>
          </cell>
          <cell r="D212" t="str">
            <v>SUNDRY INCOME</v>
          </cell>
        </row>
        <row r="213">
          <cell r="C213">
            <v>12020723</v>
          </cell>
          <cell r="D213" t="str">
            <v>EARNINGS FROM FOREST ANTI-ENCROACHMENT PROGRAMME</v>
          </cell>
        </row>
        <row r="214">
          <cell r="C214">
            <v>12020724</v>
          </cell>
          <cell r="D214" t="str">
            <v>EARNINGS FROM THE USE OF SCHOOL PREMISES</v>
          </cell>
        </row>
        <row r="215">
          <cell r="C215">
            <v>12020725</v>
          </cell>
          <cell r="D215" t="str">
            <v>EARNINGS FROM TRAINING INSTITUTE</v>
          </cell>
        </row>
        <row r="216">
          <cell r="C216">
            <v>120208</v>
          </cell>
          <cell r="D216" t="str">
            <v>RENT ON GOVERNMENT BUILDINGS - GENERAL</v>
          </cell>
        </row>
        <row r="217">
          <cell r="C217">
            <v>12020801</v>
          </cell>
          <cell r="D217" t="str">
            <v>RENT ON GOVERNMENT QUARTERS</v>
          </cell>
        </row>
        <row r="218">
          <cell r="C218">
            <v>12020802</v>
          </cell>
          <cell r="D218" t="str">
            <v>RENT ON GOVERNMENT OFFICES</v>
          </cell>
        </row>
        <row r="219">
          <cell r="C219">
            <v>12020803</v>
          </cell>
          <cell r="D219" t="str">
            <v>RENT ON GOVERNMENT BUILDINGS</v>
          </cell>
        </row>
        <row r="220">
          <cell r="C220">
            <v>12020804</v>
          </cell>
          <cell r="D220" t="str">
            <v>RENT ON CONFERENCE CENTRES</v>
          </cell>
        </row>
        <row r="221">
          <cell r="C221">
            <v>12020805</v>
          </cell>
          <cell r="D221" t="str">
            <v>RENT ON BUILDING AT AERODROMES</v>
          </cell>
        </row>
        <row r="222">
          <cell r="C222">
            <v>120209</v>
          </cell>
          <cell r="D222" t="str">
            <v>RENT ON LAND &amp; OTHERS - GENERAL</v>
          </cell>
        </row>
        <row r="223">
          <cell r="C223">
            <v>12020901</v>
          </cell>
          <cell r="D223" t="str">
            <v>RENT ON GOVERNMENT LAND</v>
          </cell>
        </row>
        <row r="224">
          <cell r="C224">
            <v>12020902</v>
          </cell>
          <cell r="D224" t="str">
            <v>RENT ON OIL PLOT &amp; AERODROMES</v>
          </cell>
        </row>
        <row r="225">
          <cell r="C225">
            <v>12020903</v>
          </cell>
          <cell r="D225" t="str">
            <v>RENTS &amp; PREMIUM ON THE ALLOCATION OF LAND</v>
          </cell>
        </row>
        <row r="226">
          <cell r="C226">
            <v>12020904</v>
          </cell>
          <cell r="D226" t="str">
            <v>RENTS OF PLOTS &amp; SITES SERVICES PROGRAMME</v>
          </cell>
        </row>
        <row r="227">
          <cell r="C227">
            <v>12020905</v>
          </cell>
          <cell r="D227" t="str">
            <v>LEASE RENTAL</v>
          </cell>
        </row>
        <row r="228">
          <cell r="C228">
            <v>12020906</v>
          </cell>
          <cell r="D228" t="str">
            <v>RENTS ON GOVT. PROPERTIES</v>
          </cell>
        </row>
        <row r="229">
          <cell r="C229">
            <v>12020907</v>
          </cell>
          <cell r="D229" t="str">
            <v>RENT ON INDUSTRIAL ESTATE</v>
          </cell>
        </row>
        <row r="230">
          <cell r="C230">
            <v>12020908</v>
          </cell>
          <cell r="D230" t="str">
            <v>SURFACE RENT</v>
          </cell>
        </row>
        <row r="231">
          <cell r="C231">
            <v>120210</v>
          </cell>
          <cell r="D231" t="str">
            <v>REPAYMENTS - GENERAL</v>
          </cell>
        </row>
        <row r="232">
          <cell r="C232">
            <v>12021002</v>
          </cell>
          <cell r="D232" t="str">
            <v>MOTOR VEHICLE ADVANCES - REPAYMENTS</v>
          </cell>
        </row>
        <row r="233">
          <cell r="C233">
            <v>12021003</v>
          </cell>
          <cell r="D233" t="str">
            <v>BICYCLE ADVANCES (PRINCIPAL)</v>
          </cell>
        </row>
        <row r="234">
          <cell r="C234">
            <v>12021004</v>
          </cell>
          <cell r="D234" t="str">
            <v>MOTOR VEHICLE REFURBISHING LOAN</v>
          </cell>
        </row>
        <row r="235">
          <cell r="C235">
            <v>12021005</v>
          </cell>
          <cell r="D235" t="str">
            <v>HOUSE REFURBISHING LOAN</v>
          </cell>
        </row>
        <row r="236">
          <cell r="C236">
            <v>12021006</v>
          </cell>
          <cell r="D236" t="str">
            <v>REFUNDS</v>
          </cell>
        </row>
        <row r="237">
          <cell r="C237">
            <v>120211</v>
          </cell>
          <cell r="D237" t="str">
            <v>INVESTMENT INCOME</v>
          </cell>
        </row>
        <row r="238">
          <cell r="C238">
            <v>12021101</v>
          </cell>
          <cell r="D238" t="str">
            <v>OPERATING SURPLUS</v>
          </cell>
        </row>
        <row r="239">
          <cell r="C239">
            <v>12021102</v>
          </cell>
          <cell r="D239" t="str">
            <v>DIVIDEND RECEIVED</v>
          </cell>
        </row>
        <row r="240">
          <cell r="C240">
            <v>12021103</v>
          </cell>
          <cell r="D240" t="str">
            <v>OTHER INVESTMENT INCOME</v>
          </cell>
        </row>
        <row r="241">
          <cell r="C241">
            <v>120212</v>
          </cell>
          <cell r="D241" t="str">
            <v>INTEREST EARNED</v>
          </cell>
        </row>
        <row r="242">
          <cell r="C242">
            <v>12021201</v>
          </cell>
          <cell r="D242" t="str">
            <v>MOTOR VEHICLE ADVANCES - INTEREST</v>
          </cell>
        </row>
        <row r="243">
          <cell r="C243">
            <v>12021202</v>
          </cell>
          <cell r="D243" t="str">
            <v>BICYCLE ADVANCES (INTEREST)</v>
          </cell>
        </row>
        <row r="244">
          <cell r="C244">
            <v>12021203</v>
          </cell>
          <cell r="D244" t="str">
            <v>INTEREST ON REFURBISHING LOAN</v>
          </cell>
        </row>
        <row r="245">
          <cell r="C245">
            <v>12021204</v>
          </cell>
          <cell r="D245" t="str">
            <v>INTEREST ON FURNITURE LOAN</v>
          </cell>
        </row>
        <row r="246">
          <cell r="C246">
            <v>12021205</v>
          </cell>
          <cell r="D246" t="str">
            <v>INTEREST ON HOUSING LOAN</v>
          </cell>
        </row>
        <row r="247">
          <cell r="C247">
            <v>12021206</v>
          </cell>
          <cell r="D247" t="str">
            <v>INTEREST ON LOANS TO STATES</v>
          </cell>
        </row>
        <row r="248">
          <cell r="C248">
            <v>12021207</v>
          </cell>
          <cell r="D248" t="str">
            <v>INTEREST ON LOANS TO LGAs</v>
          </cell>
        </row>
        <row r="249">
          <cell r="C249">
            <v>12021208</v>
          </cell>
          <cell r="D249" t="str">
            <v>INTEREST ON LOANS TO GOVERNMENT OWNED COMPANIES</v>
          </cell>
        </row>
        <row r="250">
          <cell r="C250">
            <v>12021209</v>
          </cell>
          <cell r="D250" t="str">
            <v>INTEREST ON DEBENTURE LOANS</v>
          </cell>
        </row>
        <row r="251">
          <cell r="C251">
            <v>12021210</v>
          </cell>
          <cell r="D251" t="str">
            <v>BANK INTEREST</v>
          </cell>
        </row>
        <row r="252">
          <cell r="C252">
            <v>12021212</v>
          </cell>
          <cell r="D252" t="str">
            <v>INTEREST ON TREASURY BILLS &amp; FIXED DEPOSITS</v>
          </cell>
        </row>
        <row r="253">
          <cell r="C253">
            <v>120213</v>
          </cell>
          <cell r="D253" t="str">
            <v>RE-IMBURSEMENT GENERAL</v>
          </cell>
        </row>
        <row r="254">
          <cell r="C254">
            <v>12021301</v>
          </cell>
          <cell r="D254" t="str">
            <v>POLICE SECONDMENT FEES</v>
          </cell>
        </row>
        <row r="255">
          <cell r="C255">
            <v>12021302</v>
          </cell>
          <cell r="D255" t="str">
            <v>AUDIT FEES</v>
          </cell>
        </row>
        <row r="256">
          <cell r="C256">
            <v>13</v>
          </cell>
          <cell r="D256" t="str">
            <v xml:space="preserve">AID AND GRANTS </v>
          </cell>
        </row>
        <row r="257">
          <cell r="C257">
            <v>1301</v>
          </cell>
          <cell r="D257" t="str">
            <v>AID</v>
          </cell>
        </row>
        <row r="258">
          <cell r="C258">
            <v>130101</v>
          </cell>
          <cell r="D258" t="str">
            <v>DOMESTIC AID</v>
          </cell>
        </row>
        <row r="259">
          <cell r="C259">
            <v>13010101</v>
          </cell>
          <cell r="D259" t="str">
            <v>CURRENT DOMESTIC AID</v>
          </cell>
        </row>
        <row r="260">
          <cell r="C260">
            <v>13010102</v>
          </cell>
          <cell r="D260" t="str">
            <v>CAPITAL DOMESTIC AID</v>
          </cell>
        </row>
        <row r="261">
          <cell r="C261">
            <v>130102</v>
          </cell>
          <cell r="D261" t="str">
            <v>FOREIGN AID</v>
          </cell>
        </row>
        <row r="262">
          <cell r="C262">
            <v>13010201</v>
          </cell>
          <cell r="D262" t="str">
            <v>CURRENT FOREIGN AID</v>
          </cell>
        </row>
        <row r="263">
          <cell r="C263">
            <v>13010202</v>
          </cell>
          <cell r="D263" t="str">
            <v>CAPITAL FOREIGN AID</v>
          </cell>
        </row>
        <row r="264">
          <cell r="C264">
            <v>1302</v>
          </cell>
          <cell r="D264" t="str">
            <v>GRANTS</v>
          </cell>
        </row>
        <row r="265">
          <cell r="C265">
            <v>130201</v>
          </cell>
          <cell r="D265" t="str">
            <v>DOMESTIC GRANTS</v>
          </cell>
        </row>
        <row r="266">
          <cell r="C266">
            <v>13020101</v>
          </cell>
          <cell r="D266" t="str">
            <v>CURRENT GRANT FROM FGN</v>
          </cell>
        </row>
        <row r="267">
          <cell r="C267">
            <v>13020102</v>
          </cell>
          <cell r="D267" t="str">
            <v>CAPITAL GRANT FROM FGN</v>
          </cell>
        </row>
        <row r="268">
          <cell r="C268">
            <v>13020103</v>
          </cell>
          <cell r="D268" t="str">
            <v>CURRENT GRANT FROM LGAS</v>
          </cell>
        </row>
        <row r="269">
          <cell r="C269">
            <v>13020104</v>
          </cell>
          <cell r="D269" t="str">
            <v>CAPITAL GRANT FROM LGAS</v>
          </cell>
        </row>
        <row r="270">
          <cell r="C270">
            <v>13020105</v>
          </cell>
          <cell r="D270" t="str">
            <v>CURRENT GRANT FROM OTHER SOURCES</v>
          </cell>
        </row>
        <row r="271">
          <cell r="C271">
            <v>13020106</v>
          </cell>
          <cell r="D271" t="str">
            <v>CAPITAL GRANT FROM OTHER SOURCES</v>
          </cell>
        </row>
        <row r="272">
          <cell r="C272">
            <v>130202</v>
          </cell>
          <cell r="D272" t="str">
            <v>FOREIGN GRANTS</v>
          </cell>
        </row>
        <row r="273">
          <cell r="C273">
            <v>13020201</v>
          </cell>
          <cell r="D273" t="str">
            <v>CURRENT FOREIGN GRANTS</v>
          </cell>
        </row>
        <row r="274">
          <cell r="C274">
            <v>13020202</v>
          </cell>
          <cell r="D274" t="str">
            <v>CAPITAL FOREIGN GRANTS</v>
          </cell>
        </row>
        <row r="275">
          <cell r="C275">
            <v>14</v>
          </cell>
          <cell r="D275" t="str">
            <v>CAPITAL DEVELOPMENT FUND (CDF) RECEIPTS</v>
          </cell>
        </row>
        <row r="276">
          <cell r="C276">
            <v>1401</v>
          </cell>
          <cell r="D276" t="str">
            <v>TRANSFER FROM CONSOLIDATED REVENUE FUND TO CDF</v>
          </cell>
        </row>
        <row r="277">
          <cell r="C277">
            <v>140101</v>
          </cell>
          <cell r="D277" t="str">
            <v>TRANSFER FROM CRF TO CDF GENERAL</v>
          </cell>
        </row>
        <row r="278">
          <cell r="C278">
            <v>14010101</v>
          </cell>
          <cell r="D278" t="str">
            <v>TRANSFER FROM CRF TO CDF</v>
          </cell>
        </row>
        <row r="279">
          <cell r="C279">
            <v>1402</v>
          </cell>
          <cell r="D279" t="str">
            <v>OTHER CAPITAL RECEIPTS</v>
          </cell>
        </row>
        <row r="280">
          <cell r="C280">
            <v>140201</v>
          </cell>
          <cell r="D280" t="str">
            <v>OTHER CAPITAL RECEIPTS</v>
          </cell>
        </row>
        <row r="281">
          <cell r="C281">
            <v>14020101</v>
          </cell>
          <cell r="D281" t="str">
            <v>OTHER CAPITAL RECEIPTS TO CDF</v>
          </cell>
        </row>
        <row r="282">
          <cell r="C282">
            <v>14020102</v>
          </cell>
          <cell r="D282" t="str">
            <v>REFUND ON FEDERAL ROADS</v>
          </cell>
        </row>
        <row r="283">
          <cell r="C283">
            <v>1403</v>
          </cell>
          <cell r="D283" t="str">
            <v>LOANS/ BORROWINGS RECEIPT</v>
          </cell>
        </row>
        <row r="284">
          <cell r="C284">
            <v>140301</v>
          </cell>
          <cell r="D284" t="str">
            <v>DOMESTIC LOANS/ BORROWINGS RECEIPT</v>
          </cell>
        </row>
        <row r="285">
          <cell r="C285">
            <v>14030101</v>
          </cell>
          <cell r="D285" t="str">
            <v>DOMESTIC LOANS/ BORROWINGS FROM FINANCIAL INSTITUTIONS</v>
          </cell>
        </row>
        <row r="286">
          <cell r="C286">
            <v>14030102</v>
          </cell>
          <cell r="D286" t="str">
            <v>DOMESTIC LOANS/ BORROWINGS FROM GOVERNMENT ENTITIES</v>
          </cell>
        </row>
        <row r="287">
          <cell r="C287">
            <v>14030103</v>
          </cell>
          <cell r="D287" t="str">
            <v>DOMESTIC LOANS/ BORROWINGS FROM OTHER CAPITAL MARKET</v>
          </cell>
        </row>
        <row r="288">
          <cell r="C288">
            <v>14030104</v>
          </cell>
          <cell r="D288" t="str">
            <v>DOMESTIC LOANS/ BORROWINGS FROM OTHER ENTITIES/ORGANISATIONS</v>
          </cell>
        </row>
        <row r="289">
          <cell r="C289">
            <v>140302</v>
          </cell>
          <cell r="D289" t="str">
            <v>INTERNATIONAL LOANS/ BORROWINGS RECEIPT</v>
          </cell>
        </row>
        <row r="290">
          <cell r="C290">
            <v>14030201</v>
          </cell>
          <cell r="D290" t="str">
            <v>INTERNATIONAL LOANS/ BORROWINGS FROM FINANCIAL INSTITUTIONS</v>
          </cell>
        </row>
        <row r="291">
          <cell r="C291">
            <v>14030202</v>
          </cell>
          <cell r="D291" t="str">
            <v>INTERNATIONAL LOANS/ BORROWINGS FROM GOVERNMENT ENTITIES</v>
          </cell>
        </row>
        <row r="292">
          <cell r="C292">
            <v>14030203</v>
          </cell>
          <cell r="D292" t="str">
            <v>INTERNATIONAL LOANS/ BORROWINGS FROM OTHER CAPITAL MARKET</v>
          </cell>
        </row>
        <row r="293">
          <cell r="C293">
            <v>14030204</v>
          </cell>
          <cell r="D293" t="str">
            <v>INTERNATIONAL LOANS/ BORROWINGS FROM OTHER ENTITIES/ORGANISATIONS</v>
          </cell>
        </row>
        <row r="294">
          <cell r="C294">
            <v>1404</v>
          </cell>
          <cell r="D294" t="str">
            <v>DEBT FORGIVENESS</v>
          </cell>
        </row>
        <row r="295">
          <cell r="C295">
            <v>140401</v>
          </cell>
          <cell r="D295" t="str">
            <v>FOREIGN DEBT FORGIVENESS</v>
          </cell>
        </row>
        <row r="296">
          <cell r="C296">
            <v>14040101</v>
          </cell>
          <cell r="D296" t="str">
            <v>FOREIGN DEBT FORGIVENESS</v>
          </cell>
        </row>
        <row r="297">
          <cell r="C297">
            <v>140402</v>
          </cell>
          <cell r="D297" t="str">
            <v>DOMESTIC DEBT FORGIVENESS</v>
          </cell>
        </row>
        <row r="298">
          <cell r="C298">
            <v>14040201</v>
          </cell>
          <cell r="D298" t="str">
            <v>DOMESTIC DEBT FORGIVENESS</v>
          </cell>
        </row>
        <row r="299">
          <cell r="C299">
            <v>1405</v>
          </cell>
          <cell r="D299" t="str">
            <v>GAIN ON DISPOSAL OF ASSET</v>
          </cell>
        </row>
        <row r="300">
          <cell r="C300">
            <v>140501</v>
          </cell>
          <cell r="D300" t="str">
            <v>GAIN ON DISPOSAL OF ASSET - PPE</v>
          </cell>
        </row>
        <row r="301">
          <cell r="C301">
            <v>14050101</v>
          </cell>
          <cell r="D301" t="str">
            <v>GAIN ON DISPOSAL OF ASSET - PPE</v>
          </cell>
        </row>
        <row r="302">
          <cell r="C302">
            <v>140502</v>
          </cell>
          <cell r="D302" t="str">
            <v>GAIN ON DISPOSAL OF ASSET - INVESTMENT PROPERTY</v>
          </cell>
        </row>
        <row r="303">
          <cell r="C303">
            <v>14050201</v>
          </cell>
          <cell r="D303" t="str">
            <v>GAIN ON DISPOSAL OF ASSET - INVESTMENT PROPERTY</v>
          </cell>
        </row>
        <row r="304">
          <cell r="C304">
            <v>140503</v>
          </cell>
          <cell r="D304" t="str">
            <v>GAIN ON DISPOSAL OF ASSET - INTANGIBLE</v>
          </cell>
        </row>
        <row r="305">
          <cell r="C305">
            <v>14050301</v>
          </cell>
          <cell r="D305" t="str">
            <v>GAIN ON DISPOSAL OF ASSET -INTANGIBLE</v>
          </cell>
        </row>
        <row r="306">
          <cell r="C306">
            <v>1406</v>
          </cell>
          <cell r="D306" t="str">
            <v>MINORITY INTEREST SHARE OF SURPLUS</v>
          </cell>
        </row>
        <row r="307">
          <cell r="C307">
            <v>140601</v>
          </cell>
          <cell r="D307" t="str">
            <v>MINORITY INTEREST SHARE OF SURPLUS</v>
          </cell>
        </row>
        <row r="308">
          <cell r="C308">
            <v>14060101</v>
          </cell>
          <cell r="D308" t="str">
            <v>MINORITY INTEREST SHARE OF SURPLUS</v>
          </cell>
        </row>
        <row r="309">
          <cell r="C309">
            <v>1407</v>
          </cell>
          <cell r="D309" t="str">
            <v>EXTRAORDINARY ITEMS</v>
          </cell>
        </row>
        <row r="310">
          <cell r="C310">
            <v>140701</v>
          </cell>
          <cell r="D310" t="str">
            <v>EXTRAORDINARY ITEMS</v>
          </cell>
        </row>
        <row r="311">
          <cell r="C311">
            <v>14070101</v>
          </cell>
          <cell r="D311" t="str">
            <v>EXTRAORDINARY ITEMS</v>
          </cell>
        </row>
        <row r="312">
          <cell r="C312">
            <v>14070102</v>
          </cell>
          <cell r="D312" t="str">
            <v>UNSPECIFIED REVENUE</v>
          </cell>
        </row>
        <row r="313">
          <cell r="C313">
            <v>14070103</v>
          </cell>
          <cell r="D313" t="str">
            <v>RECOVERIES (STOLEN &amp; OTHER FUNDS)</v>
          </cell>
        </row>
        <row r="314">
          <cell r="C314">
            <v>14070106</v>
          </cell>
          <cell r="D314" t="str">
            <v>Health Insurance Contribution for reimbursement of PHCs/ Hospital Equipment</v>
          </cell>
        </row>
        <row r="315">
          <cell r="C315">
            <v>1408</v>
          </cell>
          <cell r="D315" t="str">
            <v>GAIN ON SWAPPED ASSETS</v>
          </cell>
        </row>
        <row r="316">
          <cell r="C316">
            <v>140801</v>
          </cell>
          <cell r="D316" t="str">
            <v>GAIN ON SWAPPED ASSETS - PPE</v>
          </cell>
        </row>
        <row r="317">
          <cell r="C317">
            <v>14080101</v>
          </cell>
          <cell r="D317" t="str">
            <v>GAIN ON SWAPPED ASSETS - PPE</v>
          </cell>
        </row>
        <row r="318">
          <cell r="C318">
            <v>140802</v>
          </cell>
          <cell r="D318" t="str">
            <v>GAIN ON SWAPPED ASSETS - INVESTMENT PROPERTY</v>
          </cell>
        </row>
        <row r="319">
          <cell r="C319">
            <v>14080201</v>
          </cell>
          <cell r="D319" t="str">
            <v>GAIN ON SWAPPED ASSETS - INVESTMENT PROPERTY</v>
          </cell>
        </row>
        <row r="320">
          <cell r="C320">
            <v>140803</v>
          </cell>
          <cell r="D320" t="str">
            <v>GAIN ON SWAPPED ASSETS - INTANGIBLE</v>
          </cell>
        </row>
        <row r="321">
          <cell r="C321">
            <v>14080301</v>
          </cell>
          <cell r="D321" t="str">
            <v>GAIN ON SWAPPED ASSETS - INTANGIBLE</v>
          </cell>
        </row>
        <row r="322">
          <cell r="C322">
            <v>140804</v>
          </cell>
          <cell r="D322" t="str">
            <v>GAIN ON SWAPPED ASSETS - INVENTORY</v>
          </cell>
        </row>
        <row r="323">
          <cell r="C323">
            <v>14080401</v>
          </cell>
          <cell r="D323" t="str">
            <v>GAIN ON SWAPPED ASSETS - INVENTORY</v>
          </cell>
        </row>
        <row r="324">
          <cell r="C324">
            <v>1409</v>
          </cell>
          <cell r="D324" t="str">
            <v>GAIN ON SWAPPED SERVICES</v>
          </cell>
        </row>
        <row r="325">
          <cell r="C325">
            <v>140901</v>
          </cell>
          <cell r="D325" t="str">
            <v>GAIN ON SWAPPED SERVICES</v>
          </cell>
        </row>
        <row r="326">
          <cell r="C326">
            <v>14090101</v>
          </cell>
          <cell r="D326" t="str">
            <v>GAIN ON SWAPPED SERVICES RENDERED</v>
          </cell>
        </row>
        <row r="327">
          <cell r="C327">
            <v>1410</v>
          </cell>
          <cell r="D327" t="str">
            <v>GAIN ON FOREIGN EXCHANGE</v>
          </cell>
        </row>
        <row r="328">
          <cell r="C328">
            <v>141001</v>
          </cell>
          <cell r="D328" t="str">
            <v>GAIN ON FOREIGN EXCHANGE</v>
          </cell>
        </row>
        <row r="329">
          <cell r="C329">
            <v>14100101</v>
          </cell>
          <cell r="D329" t="str">
            <v>GAIN ON FOREIGN EXCHANGE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://192.168.137.7/expenditure/ministry_finance/add_expenditure/add_fund.php?budget_id=23367&amp;code=22020201&amp;new=new" TargetMode="External"/><Relationship Id="rId18" Type="http://schemas.openxmlformats.org/officeDocument/2006/relationships/hyperlink" Target="http://192.168.137.7/expenditure/ministry_finance/add_expenditure/add_fund.php?budget_id=23704&amp;code=22020406&amp;new=new" TargetMode="External"/><Relationship Id="rId26" Type="http://schemas.openxmlformats.org/officeDocument/2006/relationships/hyperlink" Target="http://192.168.137.7/expenditure/ministry_finance/add_expenditure/add_fund.php?budget_id=23592&amp;code=22020402&amp;new=new" TargetMode="External"/><Relationship Id="rId39" Type="http://schemas.openxmlformats.org/officeDocument/2006/relationships/hyperlink" Target="http://192.168.137.7/expenditure/ministry_finance/add_expenditure/add_fund.php?budget_id=24601&amp;code=22020501&amp;new=new" TargetMode="External"/><Relationship Id="rId21" Type="http://schemas.openxmlformats.org/officeDocument/2006/relationships/hyperlink" Target="http://192.168.137.7/expenditure/ministry_finance/add_expenditure/add_fund.php?budget_id=23585&amp;code=22020201&amp;new=new" TargetMode="External"/><Relationship Id="rId34" Type="http://schemas.openxmlformats.org/officeDocument/2006/relationships/hyperlink" Target="http://192.168.137.7/expenditure/ministry_finance/add_expenditure/add_fund.php?budget_id=26270&amp;code=22020315&amp;new=new" TargetMode="External"/><Relationship Id="rId42" Type="http://schemas.openxmlformats.org/officeDocument/2006/relationships/hyperlink" Target="http://192.168.137.7/expenditure/ministry_finance/add_expenditure/add_fund.php?budget_id=24597&amp;code=22020301&amp;new=new" TargetMode="External"/><Relationship Id="rId7" Type="http://schemas.openxmlformats.org/officeDocument/2006/relationships/hyperlink" Target="http://192.168.137.7/expenditure/ministry_finance/add_expenditure/add_fund.php?budget_id=23342&amp;code=22020415&amp;new=new" TargetMode="External"/><Relationship Id="rId2" Type="http://schemas.openxmlformats.org/officeDocument/2006/relationships/hyperlink" Target="http://192.168.137.7/expenditure/ministry_finance/add_expenditure/add_fund.php?budget_id=23345&amp;code=22021058&amp;new=new" TargetMode="External"/><Relationship Id="rId16" Type="http://schemas.openxmlformats.org/officeDocument/2006/relationships/hyperlink" Target="http://192.168.137.7/expenditure/ministry_finance/add_expenditure/add_fund.php?budget_id=24064&amp;code=22020401&amp;new=new" TargetMode="External"/><Relationship Id="rId29" Type="http://schemas.openxmlformats.org/officeDocument/2006/relationships/hyperlink" Target="http://192.168.137.7/expenditure/ministry_finance/add_expenditure/add_fund.php?budget_id=23602&amp;code=22021007&amp;new=new" TargetMode="External"/><Relationship Id="rId1" Type="http://schemas.openxmlformats.org/officeDocument/2006/relationships/hyperlink" Target="http://192.168.137.7/expenditure/ministry_finance/add_expenditure/add_fund.php?budget_id=23341&amp;code=22020503&amp;new=new" TargetMode="External"/><Relationship Id="rId6" Type="http://schemas.openxmlformats.org/officeDocument/2006/relationships/hyperlink" Target="http://192.168.137.7/expenditure/ministry_finance/add_expenditure/add_fund.php?budget_id=23340&amp;code=22021060&amp;new=new" TargetMode="External"/><Relationship Id="rId11" Type="http://schemas.openxmlformats.org/officeDocument/2006/relationships/hyperlink" Target="http://192.168.137.7/expenditure/ministry_finance/add_expenditure/add_fund.php?budget_id=23359&amp;code=22020301&amp;new=new" TargetMode="External"/><Relationship Id="rId24" Type="http://schemas.openxmlformats.org/officeDocument/2006/relationships/hyperlink" Target="http://192.168.137.7/expenditure/ministry_finance/add_expenditure/add_fund.php?budget_id=23587&amp;code=22020301&amp;new=new" TargetMode="External"/><Relationship Id="rId32" Type="http://schemas.openxmlformats.org/officeDocument/2006/relationships/hyperlink" Target="http://192.168.137.7/expenditure/ministry_finance/add_expenditure/add_fund.php?budget_id=23707&amp;code=22021003&amp;new=new" TargetMode="External"/><Relationship Id="rId37" Type="http://schemas.openxmlformats.org/officeDocument/2006/relationships/hyperlink" Target="http://192.168.137.7/expenditure/ministry_finance/add_expenditure/add_fund.php?budget_id=24603&amp;code=22021007&amp;new=new" TargetMode="External"/><Relationship Id="rId40" Type="http://schemas.openxmlformats.org/officeDocument/2006/relationships/hyperlink" Target="http://192.168.137.7/expenditure/ministry_finance/add_expenditure/add_fund.php?budget_id=24599&amp;code=22020401&amp;new=new" TargetMode="External"/><Relationship Id="rId45" Type="http://schemas.openxmlformats.org/officeDocument/2006/relationships/hyperlink" Target="http://192.168.137.7/expenditure/ministry_finance/add_expenditure/add_fund.php?budget_id=24594&amp;code=22020102&amp;new=new" TargetMode="External"/><Relationship Id="rId5" Type="http://schemas.openxmlformats.org/officeDocument/2006/relationships/hyperlink" Target="http://192.168.137.7/expenditure/ministry_finance/add_expenditure/add_fund.php?budget_id=23357&amp;code=22020402&amp;new=new" TargetMode="External"/><Relationship Id="rId15" Type="http://schemas.openxmlformats.org/officeDocument/2006/relationships/hyperlink" Target="http://192.168.137.7/expenditure/ministry_finance/add_expenditure/add_fund.php?budget_id=23374&amp;code=22021001&amp;new=new" TargetMode="External"/><Relationship Id="rId23" Type="http://schemas.openxmlformats.org/officeDocument/2006/relationships/hyperlink" Target="http://192.168.137.7/expenditure/ministry_finance/add_expenditure/add_fund.php?budget_id=23586&amp;code=22020202&amp;new=new" TargetMode="External"/><Relationship Id="rId28" Type="http://schemas.openxmlformats.org/officeDocument/2006/relationships/hyperlink" Target="http://192.168.137.7/expenditure/ministry_finance/add_expenditure/add_fund.php?budget_id=23596&amp;code=22021001&amp;new=new" TargetMode="External"/><Relationship Id="rId36" Type="http://schemas.openxmlformats.org/officeDocument/2006/relationships/hyperlink" Target="http://192.168.137.7/expenditure/ministry_finance/add_expenditure/add_fund.php?budget_id=24600&amp;code=22020402&amp;new=new" TargetMode="External"/><Relationship Id="rId10" Type="http://schemas.openxmlformats.org/officeDocument/2006/relationships/hyperlink" Target="http://192.168.137.7/expenditure/ministry_finance/add_expenditure/add_fund.php?budget_id=23358&amp;code=22020305&amp;new=new" TargetMode="External"/><Relationship Id="rId19" Type="http://schemas.openxmlformats.org/officeDocument/2006/relationships/hyperlink" Target="http://192.168.137.7/expenditure/ministry_finance/add_expenditure/add_fund.php?budget_id=23705&amp;code=22021008&amp;new=new" TargetMode="External"/><Relationship Id="rId31" Type="http://schemas.openxmlformats.org/officeDocument/2006/relationships/hyperlink" Target="http://192.168.137.7/expenditure/ministry_finance/add_expenditure/add_fund.php?budget_id=23702&amp;code=22020503&amp;new=new" TargetMode="External"/><Relationship Id="rId44" Type="http://schemas.openxmlformats.org/officeDocument/2006/relationships/hyperlink" Target="http://192.168.137.7/expenditure/ministry_finance/add_expenditure/add_fund.php?budget_id=24595&amp;code=22020201&amp;new=new" TargetMode="External"/><Relationship Id="rId4" Type="http://schemas.openxmlformats.org/officeDocument/2006/relationships/hyperlink" Target="http://192.168.137.7/expenditure/ministry_finance/add_expenditure/add_fund.php?budget_id=23375&amp;code=22021003&amp;new=new" TargetMode="External"/><Relationship Id="rId9" Type="http://schemas.openxmlformats.org/officeDocument/2006/relationships/hyperlink" Target="http://192.168.137.7/expenditure/ministry_finance/add_expenditure/add_fund.php?budget_id=23356&amp;code=22020501&amp;new=new" TargetMode="External"/><Relationship Id="rId14" Type="http://schemas.openxmlformats.org/officeDocument/2006/relationships/hyperlink" Target="http://192.168.137.7/expenditure/ministry_finance/add_expenditure/add_fund.php?budget_id=23371&amp;code=22020102&amp;new=new" TargetMode="External"/><Relationship Id="rId22" Type="http://schemas.openxmlformats.org/officeDocument/2006/relationships/hyperlink" Target="http://192.168.137.7/expenditure/ministry_finance/add_expenditure/add_fund.php?budget_id=23584&amp;code=22020102&amp;new=new" TargetMode="External"/><Relationship Id="rId27" Type="http://schemas.openxmlformats.org/officeDocument/2006/relationships/hyperlink" Target="http://192.168.137.7/expenditure/ministry_finance/add_expenditure/add_fund.php?budget_id=23594&amp;code=22020501&amp;new=new" TargetMode="External"/><Relationship Id="rId30" Type="http://schemas.openxmlformats.org/officeDocument/2006/relationships/hyperlink" Target="http://192.168.137.7/expenditure/ministry_finance/add_expenditure/add_fund.php?budget_id=23604&amp;code=22020309&amp;new=new" TargetMode="External"/><Relationship Id="rId35" Type="http://schemas.openxmlformats.org/officeDocument/2006/relationships/hyperlink" Target="http://192.168.137.7/expenditure/ministry_finance/add_expenditure/add_fund.php?budget_id=23592&amp;code=22020402&amp;new=new" TargetMode="External"/><Relationship Id="rId43" Type="http://schemas.openxmlformats.org/officeDocument/2006/relationships/hyperlink" Target="http://192.168.137.7/expenditure/ministry_finance/add_expenditure/add_fund.php?budget_id=24596&amp;code=22020202&amp;new=new" TargetMode="External"/><Relationship Id="rId8" Type="http://schemas.openxmlformats.org/officeDocument/2006/relationships/hyperlink" Target="http://192.168.137.7/expenditure/ministry_finance/add_expenditure/add_fund.php?budget_id=23344&amp;code=22021063&amp;new=new" TargetMode="External"/><Relationship Id="rId3" Type="http://schemas.openxmlformats.org/officeDocument/2006/relationships/hyperlink" Target="http://192.168.137.7/expenditure/ministry_finance/add_expenditure/add_fund.php?budget_id=23343&amp;code=22021049&amp;new=new" TargetMode="External"/><Relationship Id="rId12" Type="http://schemas.openxmlformats.org/officeDocument/2006/relationships/hyperlink" Target="http://192.168.137.7/expenditure/ministry_finance/add_expenditure/add_fund.php?budget_id=23363&amp;code=22020202&amp;new=new" TargetMode="External"/><Relationship Id="rId17" Type="http://schemas.openxmlformats.org/officeDocument/2006/relationships/hyperlink" Target="http://192.168.137.7/expenditure/ministry_finance/add_expenditure/add_fund.php?budget_id=23703&amp;code=22021060&amp;new=new" TargetMode="External"/><Relationship Id="rId25" Type="http://schemas.openxmlformats.org/officeDocument/2006/relationships/hyperlink" Target="http://192.168.137.7/expenditure/ministry_finance/add_expenditure/add_fund.php?budget_id=23589&amp;code=22020305&amp;new=new" TargetMode="External"/><Relationship Id="rId33" Type="http://schemas.openxmlformats.org/officeDocument/2006/relationships/hyperlink" Target="http://192.168.137.7/expenditure/ministry_finance/add_expenditure/add_fund.php?budget_id=23708&amp;code=22020415&amp;new=new" TargetMode="External"/><Relationship Id="rId38" Type="http://schemas.openxmlformats.org/officeDocument/2006/relationships/hyperlink" Target="http://192.168.137.7/expenditure/ministry_finance/add_expenditure/add_fund.php?budget_id=24602&amp;code=22021001&amp;new=new" TargetMode="External"/><Relationship Id="rId46" Type="http://schemas.openxmlformats.org/officeDocument/2006/relationships/printerSettings" Target="../printerSettings/printerSettings15.bin"/><Relationship Id="rId20" Type="http://schemas.openxmlformats.org/officeDocument/2006/relationships/hyperlink" Target="http://192.168.137.7/expenditure/ministry_finance/add_expenditure/add_fund.php?budget_id=23706&amp;code=22020703&amp;new=new" TargetMode="External"/><Relationship Id="rId41" Type="http://schemas.openxmlformats.org/officeDocument/2006/relationships/hyperlink" Target="http://192.168.137.7/expenditure/ministry_finance/add_expenditure/add_fund.php?budget_id=24598&amp;code=22020305&amp;new=new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192.168.137.7/expenditure/ministry_finance/add_expenditure/add_fund.php?budget_id=24640&amp;code=01130022001026&amp;new=new" TargetMode="External"/><Relationship Id="rId2" Type="http://schemas.openxmlformats.org/officeDocument/2006/relationships/hyperlink" Target="http://192.168.137.7/expenditure/ministry_finance/add_expenditure/add_fund.php?budget_id=24640&amp;code=01130022001026&amp;new=new" TargetMode="External"/><Relationship Id="rId1" Type="http://schemas.openxmlformats.org/officeDocument/2006/relationships/hyperlink" Target="http://192.168.137.7/expenditure/ministry_finance/add_expenditure/add_fund.php?budget_id=24640&amp;code=01130022001026&amp;new=new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192.168.137.7/expenditure/ministry_finance/add_expenditure/add_fund.php?budget_id=24640&amp;code=01130022001026&amp;new=new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0"/>
  <sheetViews>
    <sheetView zoomScale="70" zoomScaleNormal="70" workbookViewId="0">
      <pane ySplit="3" topLeftCell="A117" activePane="bottomLeft" state="frozen"/>
      <selection pane="bottomLeft" activeCell="Q122" sqref="Q122"/>
    </sheetView>
  </sheetViews>
  <sheetFormatPr defaultRowHeight="14.4"/>
  <cols>
    <col min="1" max="1" width="11.77734375" bestFit="1" customWidth="1"/>
    <col min="2" max="2" width="52" customWidth="1"/>
    <col min="3" max="3" width="22.5546875" bestFit="1" customWidth="1"/>
    <col min="4" max="4" width="7.77734375" customWidth="1"/>
    <col min="5" max="5" width="23.21875" bestFit="1" customWidth="1"/>
    <col min="6" max="6" width="6.44140625" customWidth="1"/>
    <col min="7" max="7" width="23.77734375" customWidth="1"/>
    <col min="8" max="8" width="6.44140625" customWidth="1"/>
    <col min="9" max="9" width="22.44140625" customWidth="1"/>
    <col min="10" max="10" width="6.44140625" customWidth="1"/>
    <col min="11" max="11" width="22.21875" bestFit="1" customWidth="1"/>
    <col min="12" max="13" width="22.5546875" bestFit="1" customWidth="1"/>
  </cols>
  <sheetData>
    <row r="1" spans="1:13" ht="15.6">
      <c r="A1" s="824" t="s">
        <v>155</v>
      </c>
      <c r="B1" s="824"/>
      <c r="C1" s="824"/>
      <c r="D1" s="824"/>
      <c r="E1" s="824"/>
      <c r="F1" s="824"/>
      <c r="G1" s="824"/>
      <c r="H1" s="824"/>
      <c r="I1" s="824"/>
      <c r="J1" s="824"/>
      <c r="K1" s="824"/>
    </row>
    <row r="2" spans="1:13" ht="14.55" customHeight="1" thickBot="1">
      <c r="A2" s="825" t="s">
        <v>1355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</row>
    <row r="3" spans="1:13" ht="17.399999999999999" thickBot="1">
      <c r="A3" s="316" t="s">
        <v>792</v>
      </c>
      <c r="B3" s="317" t="s">
        <v>793</v>
      </c>
      <c r="C3" s="826" t="s">
        <v>794</v>
      </c>
      <c r="D3" s="827"/>
      <c r="E3" s="828" t="s">
        <v>617</v>
      </c>
      <c r="F3" s="829"/>
      <c r="G3" s="826" t="s">
        <v>795</v>
      </c>
      <c r="H3" s="827"/>
      <c r="I3" s="828" t="s">
        <v>796</v>
      </c>
      <c r="J3" s="829"/>
      <c r="K3" s="318" t="s">
        <v>797</v>
      </c>
    </row>
    <row r="4" spans="1:13" ht="15" thickBot="1">
      <c r="A4" s="319"/>
      <c r="B4" s="320" t="s">
        <v>797</v>
      </c>
      <c r="C4" s="822">
        <v>313144925983</v>
      </c>
      <c r="D4" s="823"/>
      <c r="E4" s="822">
        <f>E6+E72+E151+E165+E170</f>
        <v>67707818832.999985</v>
      </c>
      <c r="F4" s="823"/>
      <c r="G4" s="822">
        <f>G6+G72+G151+G165+G170</f>
        <v>95540311500</v>
      </c>
      <c r="H4" s="823"/>
      <c r="I4" s="822">
        <f>I6+I72+I151+I165+I170</f>
        <v>149896795650</v>
      </c>
      <c r="J4" s="823"/>
      <c r="K4" s="358">
        <f>E4+G4+I4</f>
        <v>313144925983</v>
      </c>
      <c r="L4" s="142"/>
      <c r="M4" s="196"/>
    </row>
    <row r="5" spans="1:13" ht="15" thickBot="1">
      <c r="A5" s="322"/>
      <c r="B5" s="323"/>
      <c r="C5" s="324" t="s">
        <v>798</v>
      </c>
      <c r="D5" s="321" t="s">
        <v>799</v>
      </c>
      <c r="E5" s="324" t="s">
        <v>798</v>
      </c>
      <c r="F5" s="321" t="s">
        <v>799</v>
      </c>
      <c r="G5" s="324" t="s">
        <v>798</v>
      </c>
      <c r="H5" s="321" t="s">
        <v>799</v>
      </c>
      <c r="I5" s="324" t="s">
        <v>798</v>
      </c>
      <c r="J5" s="321" t="s">
        <v>799</v>
      </c>
      <c r="K5" s="321"/>
    </row>
    <row r="6" spans="1:13" ht="15" thickBot="1">
      <c r="A6" s="325" t="s">
        <v>800</v>
      </c>
      <c r="B6" s="326" t="s">
        <v>801</v>
      </c>
      <c r="C6" s="359">
        <f>C7+C28+C33+C40+C47+C52+C62+C65+C67+C70</f>
        <v>575283000</v>
      </c>
      <c r="D6" s="326"/>
      <c r="E6" s="359">
        <f>E7+E28+E33+E40+E52+E62+E65+E67+E70</f>
        <v>4649024054.0199995</v>
      </c>
      <c r="F6" s="326"/>
      <c r="G6" s="359">
        <f>G7+G28+G33+G40+G47+G52+G62+G65+G67+G70</f>
        <v>11249073000</v>
      </c>
      <c r="H6" s="326"/>
      <c r="I6" s="359">
        <f>I7+I28+I33+I40+I47+I52+I62+I65+I67+I70</f>
        <v>10400430000</v>
      </c>
      <c r="J6" s="326"/>
      <c r="K6" s="359">
        <f>K7+K28+K33+K40+K47+K52+K62+K65+K67+K70</f>
        <v>26298527054.019997</v>
      </c>
      <c r="L6" s="196"/>
    </row>
    <row r="7" spans="1:13" ht="19.2" customHeight="1" thickBot="1">
      <c r="A7" s="327" t="s">
        <v>802</v>
      </c>
      <c r="B7" s="328" t="s">
        <v>803</v>
      </c>
      <c r="C7" s="338">
        <f>SUM(C8:C27)</f>
        <v>309745000</v>
      </c>
      <c r="D7" s="329"/>
      <c r="E7" s="338">
        <f>SUM(E8:E27)</f>
        <v>2324448435.8899994</v>
      </c>
      <c r="F7" s="329"/>
      <c r="G7" s="338">
        <f>SUM(G8:G27)</f>
        <v>3208773000</v>
      </c>
      <c r="H7" s="329"/>
      <c r="I7" s="338">
        <f>SUM(I8:I27)</f>
        <v>4051630000</v>
      </c>
      <c r="J7" s="329"/>
      <c r="K7" s="338">
        <f>SUM(K8:K27)</f>
        <v>9584851435.8899994</v>
      </c>
      <c r="L7" s="142"/>
      <c r="M7" s="142"/>
    </row>
    <row r="8" spans="1:13" ht="14.55" customHeight="1" thickBot="1">
      <c r="A8" s="331" t="s">
        <v>299</v>
      </c>
      <c r="B8" s="332" t="s">
        <v>300</v>
      </c>
      <c r="C8" s="332"/>
      <c r="D8" s="333"/>
      <c r="E8" s="334">
        <f>'Personnel Details'!J18</f>
        <v>238097124.13999999</v>
      </c>
      <c r="F8" s="333">
        <v>36</v>
      </c>
      <c r="G8" s="334">
        <f>'Details of OH Cost'!H30</f>
        <v>1478598000</v>
      </c>
      <c r="H8" s="333">
        <v>36</v>
      </c>
      <c r="I8" s="334">
        <v>80000000</v>
      </c>
      <c r="J8" s="333">
        <v>195</v>
      </c>
      <c r="K8" s="334">
        <f>E8+G8+I8</f>
        <v>1796695124.1399999</v>
      </c>
    </row>
    <row r="9" spans="1:13" ht="19.2" customHeight="1" thickBot="1">
      <c r="A9" s="331" t="s">
        <v>293</v>
      </c>
      <c r="B9" s="332" t="s">
        <v>294</v>
      </c>
      <c r="C9" s="332"/>
      <c r="D9" s="333"/>
      <c r="E9" s="334">
        <f>'Personnel Details'!J15</f>
        <v>90194358.420000002</v>
      </c>
      <c r="F9" s="333">
        <v>37</v>
      </c>
      <c r="G9" s="334">
        <f>'Details of OH Cost'!H64</f>
        <v>461375000</v>
      </c>
      <c r="H9" s="333">
        <v>37</v>
      </c>
      <c r="I9" s="334">
        <v>27000000</v>
      </c>
      <c r="J9" s="333">
        <v>195</v>
      </c>
      <c r="K9" s="334">
        <f t="shared" ref="K9:K46" si="0">E9+G9+I9</f>
        <v>578569358.41999996</v>
      </c>
      <c r="M9" s="142"/>
    </row>
    <row r="10" spans="1:13" ht="19.2" customHeight="1" thickBot="1">
      <c r="A10" s="331" t="s">
        <v>804</v>
      </c>
      <c r="B10" s="332" t="s">
        <v>805</v>
      </c>
      <c r="C10" s="332"/>
      <c r="D10" s="333"/>
      <c r="E10" s="335">
        <v>0</v>
      </c>
      <c r="F10" s="333"/>
      <c r="G10" s="334">
        <v>100000000</v>
      </c>
      <c r="H10" s="333">
        <v>38</v>
      </c>
      <c r="I10" s="335">
        <v>0</v>
      </c>
      <c r="J10" s="333"/>
      <c r="K10" s="334">
        <f t="shared" si="0"/>
        <v>100000000</v>
      </c>
      <c r="L10" s="196"/>
    </row>
    <row r="11" spans="1:13" ht="19.2" customHeight="1" thickBot="1">
      <c r="A11" s="331" t="s">
        <v>806</v>
      </c>
      <c r="B11" s="332" t="s">
        <v>807</v>
      </c>
      <c r="C11" s="332"/>
      <c r="D11" s="333"/>
      <c r="E11" s="335">
        <v>0</v>
      </c>
      <c r="F11" s="333"/>
      <c r="G11" s="334">
        <v>83000000</v>
      </c>
      <c r="H11" s="333" t="s">
        <v>808</v>
      </c>
      <c r="I11" s="335">
        <v>0</v>
      </c>
      <c r="J11" s="333"/>
      <c r="K11" s="334">
        <f t="shared" si="0"/>
        <v>83000000</v>
      </c>
      <c r="L11" s="196"/>
      <c r="M11" s="196"/>
    </row>
    <row r="12" spans="1:13" ht="19.2" customHeight="1" thickBot="1">
      <c r="A12" s="331" t="s">
        <v>809</v>
      </c>
      <c r="B12" s="332" t="s">
        <v>810</v>
      </c>
      <c r="C12" s="332"/>
      <c r="D12" s="333"/>
      <c r="E12" s="335">
        <v>0</v>
      </c>
      <c r="F12" s="333"/>
      <c r="G12" s="334">
        <v>29000000</v>
      </c>
      <c r="H12" s="333">
        <v>39</v>
      </c>
      <c r="I12" s="335">
        <v>0</v>
      </c>
      <c r="J12" s="333"/>
      <c r="K12" s="334">
        <f t="shared" si="0"/>
        <v>29000000</v>
      </c>
      <c r="L12" s="196"/>
      <c r="M12" s="171"/>
    </row>
    <row r="13" spans="1:13" ht="19.2" customHeight="1" thickBot="1">
      <c r="A13" s="331" t="s">
        <v>811</v>
      </c>
      <c r="B13" s="332" t="s">
        <v>812</v>
      </c>
      <c r="C13" s="332"/>
      <c r="D13" s="333"/>
      <c r="E13" s="335">
        <v>0</v>
      </c>
      <c r="F13" s="333"/>
      <c r="G13" s="334">
        <v>50000000</v>
      </c>
      <c r="H13" s="333">
        <v>40</v>
      </c>
      <c r="I13" s="335">
        <v>0</v>
      </c>
      <c r="J13" s="333"/>
      <c r="K13" s="334">
        <f t="shared" si="0"/>
        <v>50000000</v>
      </c>
    </row>
    <row r="14" spans="1:13" ht="19.2" customHeight="1" thickBot="1">
      <c r="A14" s="331" t="s">
        <v>360</v>
      </c>
      <c r="B14" s="332" t="s">
        <v>361</v>
      </c>
      <c r="C14" s="332"/>
      <c r="D14" s="333"/>
      <c r="E14" s="334">
        <f>'Personnel Details'!J51</f>
        <v>0</v>
      </c>
      <c r="F14" s="333">
        <v>40</v>
      </c>
      <c r="G14" s="334">
        <v>42100000</v>
      </c>
      <c r="H14" s="333" t="s">
        <v>813</v>
      </c>
      <c r="I14" s="334">
        <v>283000000</v>
      </c>
      <c r="J14" s="333" t="s">
        <v>814</v>
      </c>
      <c r="K14" s="334">
        <f t="shared" si="0"/>
        <v>325100000</v>
      </c>
    </row>
    <row r="15" spans="1:13" ht="19.2" customHeight="1" thickBot="1">
      <c r="A15" s="331" t="s">
        <v>815</v>
      </c>
      <c r="B15" s="332" t="s">
        <v>816</v>
      </c>
      <c r="C15" s="332"/>
      <c r="D15" s="333"/>
      <c r="E15" s="335">
        <v>0</v>
      </c>
      <c r="F15" s="333"/>
      <c r="G15" s="334">
        <v>19000000</v>
      </c>
      <c r="H15" s="333">
        <v>41</v>
      </c>
      <c r="I15" s="334">
        <v>300000000</v>
      </c>
      <c r="J15" s="333">
        <v>196</v>
      </c>
      <c r="K15" s="334">
        <f t="shared" si="0"/>
        <v>319000000</v>
      </c>
    </row>
    <row r="16" spans="1:13" ht="19.2" customHeight="1" thickBot="1">
      <c r="A16" s="331" t="s">
        <v>130</v>
      </c>
      <c r="B16" s="332" t="s">
        <v>282</v>
      </c>
      <c r="C16" s="336">
        <v>300000000</v>
      </c>
      <c r="D16" s="333">
        <v>7</v>
      </c>
      <c r="E16" s="334">
        <f>'Personnel Details'!J9</f>
        <v>37475697.810000002</v>
      </c>
      <c r="F16" s="333">
        <v>42</v>
      </c>
      <c r="G16" s="334">
        <f>'Details of OH Cost'!H106</f>
        <v>186000000</v>
      </c>
      <c r="H16" s="333">
        <v>42</v>
      </c>
      <c r="I16" s="334">
        <f>200000000+'Project Details Capital'!G9</f>
        <v>332500000</v>
      </c>
      <c r="J16" s="333" t="s">
        <v>817</v>
      </c>
      <c r="K16" s="334">
        <f t="shared" si="0"/>
        <v>555975697.80999994</v>
      </c>
    </row>
    <row r="17" spans="1:11" ht="19.2" customHeight="1" thickBot="1">
      <c r="A17" s="331" t="s">
        <v>400</v>
      </c>
      <c r="B17" s="332" t="s">
        <v>401</v>
      </c>
      <c r="C17" s="332"/>
      <c r="D17" s="333"/>
      <c r="E17" s="334">
        <f>'Personnel Details'!J73</f>
        <v>1558397843.3499999</v>
      </c>
      <c r="F17" s="333">
        <v>43</v>
      </c>
      <c r="G17" s="334">
        <v>128500000</v>
      </c>
      <c r="H17" s="333" t="s">
        <v>818</v>
      </c>
      <c r="I17" s="334">
        <v>10000000</v>
      </c>
      <c r="J17" s="333">
        <v>197</v>
      </c>
      <c r="K17" s="334">
        <f t="shared" si="0"/>
        <v>1696897843.3499999</v>
      </c>
    </row>
    <row r="18" spans="1:11" ht="19.2" customHeight="1" thickBot="1">
      <c r="A18" s="331" t="s">
        <v>283</v>
      </c>
      <c r="B18" s="332" t="s">
        <v>284</v>
      </c>
      <c r="C18" s="336">
        <v>700000</v>
      </c>
      <c r="D18" s="333">
        <v>7</v>
      </c>
      <c r="E18" s="334">
        <f>'Personnel Details'!J10</f>
        <v>71727194.019999996</v>
      </c>
      <c r="F18" s="333">
        <v>44</v>
      </c>
      <c r="G18" s="334">
        <v>102200000</v>
      </c>
      <c r="H18" s="333" t="s">
        <v>819</v>
      </c>
      <c r="I18" s="334">
        <v>13500000</v>
      </c>
      <c r="J18" s="333">
        <v>197</v>
      </c>
      <c r="K18" s="334">
        <f t="shared" si="0"/>
        <v>187427194.01999998</v>
      </c>
    </row>
    <row r="19" spans="1:11" ht="19.2" customHeight="1" thickBot="1">
      <c r="A19" s="331" t="s">
        <v>382</v>
      </c>
      <c r="B19" s="332" t="s">
        <v>383</v>
      </c>
      <c r="C19" s="336">
        <v>6244000</v>
      </c>
      <c r="D19" s="333">
        <v>7</v>
      </c>
      <c r="E19" s="334">
        <f>'Personnel Details'!J64</f>
        <v>51490737.280000001</v>
      </c>
      <c r="F19" s="333">
        <v>45</v>
      </c>
      <c r="G19" s="334">
        <v>50000000</v>
      </c>
      <c r="H19" s="333">
        <v>46</v>
      </c>
      <c r="I19" s="334">
        <v>20000000</v>
      </c>
      <c r="J19" s="333">
        <v>198</v>
      </c>
      <c r="K19" s="334">
        <f t="shared" si="0"/>
        <v>121490737.28</v>
      </c>
    </row>
    <row r="20" spans="1:11" ht="19.2" customHeight="1" thickBot="1">
      <c r="A20" s="331" t="s">
        <v>412</v>
      </c>
      <c r="B20" s="332" t="s">
        <v>413</v>
      </c>
      <c r="C20" s="336"/>
      <c r="D20" s="333"/>
      <c r="E20" s="334">
        <f>'Personnel Details'!J79</f>
        <v>191967370.19</v>
      </c>
      <c r="F20" s="333" t="s">
        <v>820</v>
      </c>
      <c r="G20" s="334">
        <v>82000000</v>
      </c>
      <c r="H20" s="333">
        <v>47</v>
      </c>
      <c r="I20" s="334">
        <v>10000000</v>
      </c>
      <c r="J20" s="333">
        <v>198</v>
      </c>
      <c r="K20" s="334">
        <f t="shared" si="0"/>
        <v>283967370.19</v>
      </c>
    </row>
    <row r="21" spans="1:11" ht="19.2" customHeight="1" thickBot="1">
      <c r="A21" s="331" t="s">
        <v>821</v>
      </c>
      <c r="B21" s="332" t="s">
        <v>822</v>
      </c>
      <c r="C21" s="336">
        <v>2250000</v>
      </c>
      <c r="D21" s="333">
        <v>7</v>
      </c>
      <c r="E21" s="335">
        <v>0</v>
      </c>
      <c r="F21" s="333"/>
      <c r="G21" s="334">
        <f>'Details of OH Cost'!H147</f>
        <v>129000000</v>
      </c>
      <c r="H21" s="333">
        <v>48</v>
      </c>
      <c r="I21" s="334">
        <v>10000000</v>
      </c>
      <c r="J21" s="333">
        <v>198</v>
      </c>
      <c r="K21" s="334">
        <f t="shared" si="0"/>
        <v>139000000</v>
      </c>
    </row>
    <row r="22" spans="1:11" ht="19.2" customHeight="1" thickBot="1">
      <c r="A22" s="331" t="s">
        <v>823</v>
      </c>
      <c r="B22" s="332" t="s">
        <v>824</v>
      </c>
      <c r="C22" s="336">
        <v>551000</v>
      </c>
      <c r="D22" s="333">
        <v>8</v>
      </c>
      <c r="E22" s="335">
        <v>0</v>
      </c>
      <c r="F22" s="333"/>
      <c r="G22" s="334">
        <f>'Details of OH Cost'!H190</f>
        <v>70000000</v>
      </c>
      <c r="H22" s="333">
        <v>49</v>
      </c>
      <c r="I22" s="334">
        <v>12000000</v>
      </c>
      <c r="J22" s="333" t="s">
        <v>825</v>
      </c>
      <c r="K22" s="334">
        <f t="shared" si="0"/>
        <v>82000000</v>
      </c>
    </row>
    <row r="23" spans="1:11" ht="19.2" customHeight="1" thickBot="1">
      <c r="A23" s="331" t="s">
        <v>826</v>
      </c>
      <c r="B23" s="337" t="s">
        <v>827</v>
      </c>
      <c r="C23" s="336"/>
      <c r="D23" s="333"/>
      <c r="E23" s="335">
        <v>0</v>
      </c>
      <c r="F23" s="333"/>
      <c r="G23" s="334">
        <f>'Details of OH Cost'!H232</f>
        <v>78000000</v>
      </c>
      <c r="H23" s="333">
        <v>50</v>
      </c>
      <c r="I23" s="334">
        <v>6000000</v>
      </c>
      <c r="J23" s="333">
        <v>199</v>
      </c>
      <c r="K23" s="334">
        <f t="shared" si="0"/>
        <v>84000000</v>
      </c>
    </row>
    <row r="24" spans="1:11" ht="19.2" customHeight="1" thickBot="1">
      <c r="A24" s="331" t="s">
        <v>828</v>
      </c>
      <c r="B24" s="332" t="s">
        <v>829</v>
      </c>
      <c r="C24" s="336"/>
      <c r="D24" s="333"/>
      <c r="E24" s="335">
        <v>0</v>
      </c>
      <c r="F24" s="333"/>
      <c r="G24" s="334">
        <v>6000000</v>
      </c>
      <c r="H24" s="333" t="s">
        <v>830</v>
      </c>
      <c r="I24" s="335">
        <v>0</v>
      </c>
      <c r="J24" s="333"/>
      <c r="K24" s="334">
        <f t="shared" si="0"/>
        <v>6000000</v>
      </c>
    </row>
    <row r="25" spans="1:11" ht="19.2" customHeight="1" thickBot="1">
      <c r="A25" s="331" t="s">
        <v>831</v>
      </c>
      <c r="B25" s="332" t="s">
        <v>832</v>
      </c>
      <c r="C25" s="336"/>
      <c r="D25" s="333"/>
      <c r="E25" s="335">
        <v>0</v>
      </c>
      <c r="F25" s="333"/>
      <c r="G25" s="334">
        <v>48000000</v>
      </c>
      <c r="H25" s="333">
        <v>52</v>
      </c>
      <c r="I25" s="335">
        <v>0</v>
      </c>
      <c r="J25" s="333"/>
      <c r="K25" s="334">
        <f t="shared" si="0"/>
        <v>48000000</v>
      </c>
    </row>
    <row r="26" spans="1:11" ht="19.2" customHeight="1" thickBot="1">
      <c r="A26" s="331" t="s">
        <v>146</v>
      </c>
      <c r="B26" s="337" t="s">
        <v>833</v>
      </c>
      <c r="C26" s="336"/>
      <c r="D26" s="333"/>
      <c r="E26" s="335">
        <v>0</v>
      </c>
      <c r="F26" s="333"/>
      <c r="G26" s="334">
        <v>36000000</v>
      </c>
      <c r="H26" s="333" t="s">
        <v>834</v>
      </c>
      <c r="I26" s="334">
        <f>250000000+'Project Details Capital'!G13</f>
        <v>450000000</v>
      </c>
      <c r="J26" s="333">
        <v>199</v>
      </c>
      <c r="K26" s="334">
        <f t="shared" si="0"/>
        <v>486000000</v>
      </c>
    </row>
    <row r="27" spans="1:11" ht="19.2" customHeight="1" thickBot="1">
      <c r="A27" s="331" t="s">
        <v>305</v>
      </c>
      <c r="B27" s="332" t="s">
        <v>306</v>
      </c>
      <c r="C27" s="336"/>
      <c r="D27" s="333"/>
      <c r="E27" s="334">
        <f>'Personnel Details'!J21</f>
        <v>85098110.680000007</v>
      </c>
      <c r="F27" s="333">
        <v>53</v>
      </c>
      <c r="G27" s="334">
        <v>30000000</v>
      </c>
      <c r="H27" s="333" t="s">
        <v>835</v>
      </c>
      <c r="I27" s="334">
        <f>1947630000+'Project Details Capital'!G18</f>
        <v>2497630000</v>
      </c>
      <c r="J27" s="333" t="s">
        <v>836</v>
      </c>
      <c r="K27" s="334">
        <f t="shared" si="0"/>
        <v>2612728110.6799998</v>
      </c>
    </row>
    <row r="28" spans="1:11" ht="19.2" customHeight="1" thickBot="1">
      <c r="A28" s="327" t="s">
        <v>837</v>
      </c>
      <c r="B28" s="328" t="s">
        <v>838</v>
      </c>
      <c r="C28" s="338">
        <f>SUM(C29:C32)</f>
        <v>18153000</v>
      </c>
      <c r="D28" s="329"/>
      <c r="E28" s="338">
        <f>SUM(E29:E32)</f>
        <v>117786933.07000001</v>
      </c>
      <c r="F28" s="329"/>
      <c r="G28" s="338">
        <f>SUM(G29:G32)</f>
        <v>857500000</v>
      </c>
      <c r="H28" s="329"/>
      <c r="I28" s="338">
        <f>SUM(I29:I32)</f>
        <v>1235000000</v>
      </c>
      <c r="J28" s="329"/>
      <c r="K28" s="338">
        <f>SUM(K29:K32)</f>
        <v>2210286933.0700002</v>
      </c>
    </row>
    <row r="29" spans="1:11" ht="19.2" customHeight="1" thickBot="1">
      <c r="A29" s="331" t="s">
        <v>839</v>
      </c>
      <c r="B29" s="332" t="s">
        <v>838</v>
      </c>
      <c r="C29" s="336"/>
      <c r="D29" s="333"/>
      <c r="E29" s="335">
        <v>0</v>
      </c>
      <c r="F29" s="333"/>
      <c r="G29" s="334">
        <v>30000000</v>
      </c>
      <c r="H29" s="333" t="s">
        <v>840</v>
      </c>
      <c r="I29" s="335">
        <v>0</v>
      </c>
      <c r="J29" s="333"/>
      <c r="K29" s="334">
        <f t="shared" si="0"/>
        <v>30000000</v>
      </c>
    </row>
    <row r="30" spans="1:11" ht="19.2" customHeight="1" thickBot="1">
      <c r="A30" s="331" t="s">
        <v>297</v>
      </c>
      <c r="B30" s="332" t="s">
        <v>298</v>
      </c>
      <c r="C30" s="336">
        <v>1653000</v>
      </c>
      <c r="D30" s="333">
        <v>8</v>
      </c>
      <c r="E30" s="334">
        <f>'Personnel Details'!J17</f>
        <v>76031126.560000002</v>
      </c>
      <c r="F30" s="333">
        <v>55</v>
      </c>
      <c r="G30" s="334">
        <f>'Details of OH Cost'!H355</f>
        <v>751000000</v>
      </c>
      <c r="H30" s="333" t="s">
        <v>841</v>
      </c>
      <c r="I30" s="334">
        <f>600000000+'Project Details Capital'!G38</f>
        <v>1175000000</v>
      </c>
      <c r="J30" s="333">
        <v>200</v>
      </c>
      <c r="K30" s="334">
        <f t="shared" si="0"/>
        <v>2002031126.5599999</v>
      </c>
    </row>
    <row r="31" spans="1:11" ht="19.2" customHeight="1" thickBot="1">
      <c r="A31" s="331" t="s">
        <v>309</v>
      </c>
      <c r="B31" s="332" t="s">
        <v>310</v>
      </c>
      <c r="C31" s="336">
        <v>6500000</v>
      </c>
      <c r="D31" s="333">
        <v>8</v>
      </c>
      <c r="E31" s="334">
        <f>'Personnel Details'!J23</f>
        <v>12519550.43</v>
      </c>
      <c r="F31" s="333">
        <v>56</v>
      </c>
      <c r="G31" s="334">
        <v>22000000</v>
      </c>
      <c r="H31" s="333" t="s">
        <v>842</v>
      </c>
      <c r="I31" s="334">
        <v>10000000</v>
      </c>
      <c r="J31" s="333">
        <v>200</v>
      </c>
      <c r="K31" s="334">
        <f t="shared" si="0"/>
        <v>44519550.43</v>
      </c>
    </row>
    <row r="32" spans="1:11" ht="19.2" customHeight="1" thickBot="1">
      <c r="A32" s="331" t="s">
        <v>307</v>
      </c>
      <c r="B32" s="332" t="s">
        <v>308</v>
      </c>
      <c r="C32" s="339">
        <v>10000000</v>
      </c>
      <c r="D32" s="333" t="s">
        <v>843</v>
      </c>
      <c r="E32" s="334">
        <f>'Personnel Details'!J22</f>
        <v>29236256.079999998</v>
      </c>
      <c r="F32" s="333">
        <v>57</v>
      </c>
      <c r="G32" s="334">
        <v>54500000</v>
      </c>
      <c r="H32" s="333">
        <v>57</v>
      </c>
      <c r="I32" s="334">
        <v>50000000</v>
      </c>
      <c r="J32" s="333">
        <v>201</v>
      </c>
      <c r="K32" s="334">
        <f t="shared" si="0"/>
        <v>133736256.08</v>
      </c>
    </row>
    <row r="33" spans="1:11" ht="19.2" customHeight="1" thickBot="1">
      <c r="A33" s="327" t="s">
        <v>844</v>
      </c>
      <c r="B33" s="328" t="s">
        <v>409</v>
      </c>
      <c r="C33" s="338">
        <f>SUM(C34:C39)</f>
        <v>100000</v>
      </c>
      <c r="D33" s="329"/>
      <c r="E33" s="338">
        <f>SUM(E34:E39)</f>
        <v>887419690.16999996</v>
      </c>
      <c r="F33" s="329"/>
      <c r="G33" s="338">
        <f>SUM(G34:G39)</f>
        <v>3613300000</v>
      </c>
      <c r="H33" s="329"/>
      <c r="I33" s="338">
        <f>SUM(I34:I39)</f>
        <v>2316500000</v>
      </c>
      <c r="J33" s="329"/>
      <c r="K33" s="338">
        <f>SUM(K34:K39)</f>
        <v>6817219690.1700001</v>
      </c>
    </row>
    <row r="34" spans="1:11" ht="19.2" customHeight="1" thickBot="1">
      <c r="A34" s="331" t="s">
        <v>408</v>
      </c>
      <c r="B34" s="332" t="s">
        <v>409</v>
      </c>
      <c r="C34" s="336">
        <v>100000</v>
      </c>
      <c r="D34" s="333">
        <v>9</v>
      </c>
      <c r="E34" s="334">
        <f>'Personnel Details'!J77</f>
        <v>792729879.27999997</v>
      </c>
      <c r="F34" s="333">
        <v>58</v>
      </c>
      <c r="G34" s="334">
        <v>2678300000</v>
      </c>
      <c r="H34" s="333" t="s">
        <v>845</v>
      </c>
      <c r="I34" s="334">
        <v>1851500000</v>
      </c>
      <c r="J34" s="333" t="s">
        <v>846</v>
      </c>
      <c r="K34" s="334">
        <f t="shared" si="0"/>
        <v>5322529879.2799997</v>
      </c>
    </row>
    <row r="35" spans="1:11" ht="19.2" customHeight="1" thickBot="1">
      <c r="A35" s="331" t="s">
        <v>303</v>
      </c>
      <c r="B35" s="332" t="s">
        <v>304</v>
      </c>
      <c r="C35" s="336"/>
      <c r="D35" s="333"/>
      <c r="E35" s="334">
        <f>'Personnel Details'!J20</f>
        <v>94689810.890000001</v>
      </c>
      <c r="F35" s="333">
        <v>60</v>
      </c>
      <c r="G35" s="334">
        <v>145000000</v>
      </c>
      <c r="H35" s="333" t="s">
        <v>847</v>
      </c>
      <c r="I35" s="334">
        <f>365000000+'Project Details Capital'!G22</f>
        <v>465000000</v>
      </c>
      <c r="J35" s="333" t="s">
        <v>848</v>
      </c>
      <c r="K35" s="334">
        <f t="shared" si="0"/>
        <v>704689810.88999999</v>
      </c>
    </row>
    <row r="36" spans="1:11" ht="19.2" customHeight="1" thickBot="1">
      <c r="A36" s="331" t="s">
        <v>849</v>
      </c>
      <c r="B36" s="332" t="s">
        <v>850</v>
      </c>
      <c r="C36" s="336"/>
      <c r="D36" s="333"/>
      <c r="E36" s="335">
        <v>0</v>
      </c>
      <c r="F36" s="333"/>
      <c r="G36" s="334">
        <v>600000000</v>
      </c>
      <c r="H36" s="333" t="s">
        <v>851</v>
      </c>
      <c r="I36" s="335">
        <v>0</v>
      </c>
      <c r="J36" s="333"/>
      <c r="K36" s="334">
        <f t="shared" si="0"/>
        <v>600000000</v>
      </c>
    </row>
    <row r="37" spans="1:11" ht="19.2" customHeight="1" thickBot="1">
      <c r="A37" s="331" t="s">
        <v>852</v>
      </c>
      <c r="B37" s="332" t="s">
        <v>853</v>
      </c>
      <c r="C37" s="336"/>
      <c r="D37" s="333"/>
      <c r="E37" s="335">
        <v>0</v>
      </c>
      <c r="F37" s="333"/>
      <c r="G37" s="334">
        <v>10000000</v>
      </c>
      <c r="H37" s="333">
        <v>62</v>
      </c>
      <c r="I37" s="335">
        <v>0</v>
      </c>
      <c r="J37" s="333"/>
      <c r="K37" s="334">
        <f t="shared" si="0"/>
        <v>10000000</v>
      </c>
    </row>
    <row r="38" spans="1:11" ht="19.2" customHeight="1" thickBot="1">
      <c r="A38" s="331" t="s">
        <v>854</v>
      </c>
      <c r="B38" s="332" t="s">
        <v>855</v>
      </c>
      <c r="C38" s="336"/>
      <c r="D38" s="333"/>
      <c r="E38" s="335">
        <v>0</v>
      </c>
      <c r="F38" s="333"/>
      <c r="G38" s="334">
        <v>100000000</v>
      </c>
      <c r="H38" s="333" t="s">
        <v>856</v>
      </c>
      <c r="I38" s="335">
        <v>0</v>
      </c>
      <c r="J38" s="333"/>
      <c r="K38" s="334">
        <f t="shared" ref="K38:K39" si="1">E38+G38+I38</f>
        <v>100000000</v>
      </c>
    </row>
    <row r="39" spans="1:11" ht="19.2" customHeight="1" thickBot="1">
      <c r="A39" s="364" t="s">
        <v>1382</v>
      </c>
      <c r="B39" s="332" t="s">
        <v>1381</v>
      </c>
      <c r="C39" s="336"/>
      <c r="D39" s="333"/>
      <c r="E39" s="335">
        <v>0</v>
      </c>
      <c r="F39" s="333"/>
      <c r="G39" s="334">
        <v>80000000</v>
      </c>
      <c r="H39" s="333"/>
      <c r="I39" s="335">
        <v>0</v>
      </c>
      <c r="J39" s="333"/>
      <c r="K39" s="334">
        <f t="shared" si="1"/>
        <v>80000000</v>
      </c>
    </row>
    <row r="40" spans="1:11" ht="19.2" customHeight="1" thickBot="1">
      <c r="A40" s="327" t="s">
        <v>857</v>
      </c>
      <c r="B40" s="328" t="s">
        <v>327</v>
      </c>
      <c r="C40" s="338">
        <f>SUM(C41:C46)</f>
        <v>143816000</v>
      </c>
      <c r="D40" s="329"/>
      <c r="E40" s="338">
        <f>SUM(E41:E46)</f>
        <v>506639084.81</v>
      </c>
      <c r="F40" s="329"/>
      <c r="G40" s="338">
        <f>SUM(G41:G46)</f>
        <v>1043900000</v>
      </c>
      <c r="H40" s="329"/>
      <c r="I40" s="338">
        <f>SUM(I41:I46)</f>
        <v>392000000</v>
      </c>
      <c r="J40" s="329"/>
      <c r="K40" s="338">
        <f>SUM(K41:K46)</f>
        <v>1942539084.8099999</v>
      </c>
    </row>
    <row r="41" spans="1:11" ht="16.2" customHeight="1" thickBot="1">
      <c r="A41" s="331" t="s">
        <v>326</v>
      </c>
      <c r="B41" s="332" t="s">
        <v>327</v>
      </c>
      <c r="C41" s="336">
        <v>2835000</v>
      </c>
      <c r="D41" s="333">
        <v>9</v>
      </c>
      <c r="E41" s="334">
        <f>'Personnel Details'!J33</f>
        <v>214508649.94</v>
      </c>
      <c r="F41" s="333">
        <v>64</v>
      </c>
      <c r="G41" s="334">
        <v>647000000</v>
      </c>
      <c r="H41" s="333">
        <v>64</v>
      </c>
      <c r="I41" s="334">
        <v>70000000</v>
      </c>
      <c r="J41" s="333">
        <v>203</v>
      </c>
      <c r="K41" s="334">
        <f t="shared" si="0"/>
        <v>931508649.94000006</v>
      </c>
    </row>
    <row r="42" spans="1:11" ht="19.2" customHeight="1" thickBot="1">
      <c r="A42" s="331" t="s">
        <v>384</v>
      </c>
      <c r="B42" s="332" t="s">
        <v>385</v>
      </c>
      <c r="C42" s="336"/>
      <c r="D42" s="333"/>
      <c r="E42" s="334">
        <f>'Personnel Details'!J65</f>
        <v>194883332.59999999</v>
      </c>
      <c r="F42" s="333">
        <v>65</v>
      </c>
      <c r="G42" s="334">
        <f>'Details of OH Cost'!H429</f>
        <v>194900000</v>
      </c>
      <c r="H42" s="333">
        <v>65</v>
      </c>
      <c r="I42" s="334">
        <v>200000000</v>
      </c>
      <c r="J42" s="333" t="s">
        <v>858</v>
      </c>
      <c r="K42" s="334">
        <f t="shared" si="0"/>
        <v>589783332.60000002</v>
      </c>
    </row>
    <row r="43" spans="1:11" ht="16.2" customHeight="1" thickBot="1">
      <c r="A43" s="341" t="s">
        <v>398</v>
      </c>
      <c r="B43" s="341" t="s">
        <v>399</v>
      </c>
      <c r="C43" s="343"/>
      <c r="D43" s="344"/>
      <c r="E43" s="346">
        <f>'Personnel Details'!J72</f>
        <v>64038363.359999999</v>
      </c>
      <c r="F43" s="344">
        <v>66</v>
      </c>
      <c r="G43" s="346">
        <v>10000000</v>
      </c>
      <c r="H43" s="344">
        <v>66</v>
      </c>
      <c r="I43" s="345">
        <v>0</v>
      </c>
      <c r="J43" s="344"/>
      <c r="K43" s="346">
        <f t="shared" si="0"/>
        <v>74038363.359999999</v>
      </c>
    </row>
    <row r="44" spans="1:11" ht="16.2" customHeight="1" thickBot="1">
      <c r="A44" s="377"/>
      <c r="B44" s="377"/>
      <c r="C44" s="379"/>
      <c r="D44" s="760"/>
      <c r="E44" s="761" t="s">
        <v>1356</v>
      </c>
      <c r="F44" s="760"/>
      <c r="G44" s="381"/>
      <c r="H44" s="760"/>
      <c r="I44" s="380"/>
      <c r="J44" s="760"/>
      <c r="K44" s="381"/>
    </row>
    <row r="45" spans="1:11" ht="18" customHeight="1" thickBot="1">
      <c r="A45" s="341" t="s">
        <v>135</v>
      </c>
      <c r="B45" s="341" t="s">
        <v>443</v>
      </c>
      <c r="C45" s="343"/>
      <c r="D45" s="344"/>
      <c r="E45" s="345">
        <v>0</v>
      </c>
      <c r="F45" s="344"/>
      <c r="G45" s="346">
        <v>170000000</v>
      </c>
      <c r="H45" s="344">
        <v>67</v>
      </c>
      <c r="I45" s="365">
        <f>'Project Details Capital'!H26</f>
        <v>72000000</v>
      </c>
      <c r="J45" s="344"/>
      <c r="K45" s="346">
        <f t="shared" si="0"/>
        <v>242000000</v>
      </c>
    </row>
    <row r="46" spans="1:11" ht="14.55" customHeight="1" thickBot="1">
      <c r="A46" s="331" t="s">
        <v>390</v>
      </c>
      <c r="B46" s="332" t="s">
        <v>391</v>
      </c>
      <c r="C46" s="336">
        <v>140981000</v>
      </c>
      <c r="D46" s="333">
        <v>9</v>
      </c>
      <c r="E46" s="334">
        <f>'Personnel Details'!J68</f>
        <v>33208738.91</v>
      </c>
      <c r="F46" s="333">
        <v>67</v>
      </c>
      <c r="G46" s="334">
        <v>22000000</v>
      </c>
      <c r="H46" s="333" t="s">
        <v>859</v>
      </c>
      <c r="I46" s="334">
        <v>50000000</v>
      </c>
      <c r="J46" s="333" t="s">
        <v>860</v>
      </c>
      <c r="K46" s="334">
        <f t="shared" si="0"/>
        <v>105208738.91</v>
      </c>
    </row>
    <row r="47" spans="1:11" ht="16.95" customHeight="1" thickBot="1">
      <c r="A47" s="327" t="s">
        <v>861</v>
      </c>
      <c r="B47" s="328" t="s">
        <v>862</v>
      </c>
      <c r="C47" s="338">
        <f>C48+C49+C50+C51</f>
        <v>60000000</v>
      </c>
      <c r="D47" s="329"/>
      <c r="E47" s="338">
        <f>E48+E49+E50+E51</f>
        <v>0</v>
      </c>
      <c r="F47" s="329"/>
      <c r="G47" s="338">
        <f>G48+G49+G50+G51</f>
        <v>1612000000</v>
      </c>
      <c r="H47" s="329"/>
      <c r="I47" s="338">
        <f>I48+I49+I50+I51</f>
        <v>1100000000</v>
      </c>
      <c r="J47" s="329"/>
      <c r="K47" s="338">
        <f>K48+K49+K50+K51</f>
        <v>2712000000</v>
      </c>
    </row>
    <row r="48" spans="1:11" ht="15.6" customHeight="1" thickBot="1">
      <c r="A48" s="331" t="s">
        <v>863</v>
      </c>
      <c r="B48" s="332" t="s">
        <v>864</v>
      </c>
      <c r="C48" s="336"/>
      <c r="D48" s="333"/>
      <c r="E48" s="335">
        <v>0</v>
      </c>
      <c r="F48" s="333"/>
      <c r="G48" s="334">
        <v>2500000</v>
      </c>
      <c r="H48" s="333">
        <v>68</v>
      </c>
      <c r="I48" s="335">
        <v>0</v>
      </c>
      <c r="J48" s="333"/>
      <c r="K48" s="334">
        <f>E48+G48+I48</f>
        <v>2500000</v>
      </c>
    </row>
    <row r="49" spans="1:11" ht="15" thickBot="1">
      <c r="A49" s="341" t="s">
        <v>865</v>
      </c>
      <c r="B49" s="342" t="s">
        <v>866</v>
      </c>
      <c r="C49" s="343"/>
      <c r="D49" s="344"/>
      <c r="E49" s="345">
        <v>0</v>
      </c>
      <c r="F49" s="344"/>
      <c r="G49" s="346">
        <v>3500000</v>
      </c>
      <c r="H49" s="344">
        <v>68</v>
      </c>
      <c r="I49" s="345">
        <v>0</v>
      </c>
      <c r="J49" s="344"/>
      <c r="K49" s="346">
        <f>E49+G49+I49</f>
        <v>3500000</v>
      </c>
    </row>
    <row r="50" spans="1:11" ht="19.95" customHeight="1" thickBot="1">
      <c r="A50" s="382" t="s">
        <v>867</v>
      </c>
      <c r="B50" s="383" t="s">
        <v>868</v>
      </c>
      <c r="C50" s="384">
        <v>60000000</v>
      </c>
      <c r="D50" s="385" t="s">
        <v>869</v>
      </c>
      <c r="E50" s="386">
        <v>0</v>
      </c>
      <c r="F50" s="385"/>
      <c r="G50" s="387">
        <f>1500000000+'Grant Details '!G12</f>
        <v>1600000000</v>
      </c>
      <c r="H50" s="385">
        <v>69</v>
      </c>
      <c r="I50" s="387">
        <f>1000000000+'Project Details Capital'!G30</f>
        <v>1100000000</v>
      </c>
      <c r="J50" s="385">
        <v>205</v>
      </c>
      <c r="K50" s="388">
        <f>E50+G50+I50</f>
        <v>2700000000</v>
      </c>
    </row>
    <row r="51" spans="1:11" ht="19.95" customHeight="1" thickBot="1">
      <c r="A51" s="382" t="s">
        <v>870</v>
      </c>
      <c r="B51" s="389" t="s">
        <v>871</v>
      </c>
      <c r="C51" s="384"/>
      <c r="D51" s="385"/>
      <c r="E51" s="386">
        <v>0</v>
      </c>
      <c r="F51" s="385"/>
      <c r="G51" s="387">
        <v>6000000</v>
      </c>
      <c r="H51" s="385">
        <v>69</v>
      </c>
      <c r="I51" s="386">
        <v>0</v>
      </c>
      <c r="J51" s="385"/>
      <c r="K51" s="388">
        <f t="shared" ref="K51:K69" si="2">E51+G51+I51</f>
        <v>6000000</v>
      </c>
    </row>
    <row r="52" spans="1:11" ht="19.95" customHeight="1" thickBot="1">
      <c r="A52" s="351" t="s">
        <v>872</v>
      </c>
      <c r="B52" s="362" t="s">
        <v>873</v>
      </c>
      <c r="C52" s="353">
        <f>SUM(C53:C61)</f>
        <v>25000000</v>
      </c>
      <c r="D52" s="354"/>
      <c r="E52" s="353">
        <f>SUM(E53:E61)</f>
        <v>218220368.94999999</v>
      </c>
      <c r="F52" s="354"/>
      <c r="G52" s="353">
        <f>SUM(G53:G61)</f>
        <v>593600000</v>
      </c>
      <c r="H52" s="354"/>
      <c r="I52" s="353">
        <f>SUM(I53:I61)</f>
        <v>132000000</v>
      </c>
      <c r="J52" s="354"/>
      <c r="K52" s="353">
        <f>SUM(K53:K61)</f>
        <v>943820368.95000005</v>
      </c>
    </row>
    <row r="53" spans="1:11" ht="19.95" customHeight="1" thickBot="1">
      <c r="A53" s="331" t="s">
        <v>874</v>
      </c>
      <c r="B53" s="332" t="s">
        <v>873</v>
      </c>
      <c r="C53" s="336"/>
      <c r="D53" s="333"/>
      <c r="E53" s="335">
        <v>0</v>
      </c>
      <c r="F53" s="333"/>
      <c r="G53" s="334">
        <v>54000000</v>
      </c>
      <c r="H53" s="333" t="s">
        <v>875</v>
      </c>
      <c r="I53" s="334">
        <v>14000000</v>
      </c>
      <c r="J53" s="333" t="s">
        <v>876</v>
      </c>
      <c r="K53" s="334">
        <f>E53+G53+I53</f>
        <v>68000000</v>
      </c>
    </row>
    <row r="54" spans="1:11" ht="19.95" customHeight="1" thickBot="1">
      <c r="A54" s="331" t="s">
        <v>877</v>
      </c>
      <c r="B54" s="332" t="s">
        <v>878</v>
      </c>
      <c r="C54" s="336"/>
      <c r="D54" s="333"/>
      <c r="E54" s="335">
        <v>0</v>
      </c>
      <c r="F54" s="333"/>
      <c r="G54" s="334">
        <v>2500000</v>
      </c>
      <c r="H54" s="333">
        <v>70</v>
      </c>
      <c r="I54" s="335">
        <v>0</v>
      </c>
      <c r="J54" s="333"/>
      <c r="K54" s="334">
        <f t="shared" ref="K54:K61" si="3">E54+G54+I54</f>
        <v>2500000</v>
      </c>
    </row>
    <row r="55" spans="1:11" ht="19.95" customHeight="1" thickBot="1">
      <c r="A55" s="331" t="s">
        <v>879</v>
      </c>
      <c r="B55" s="332" t="s">
        <v>880</v>
      </c>
      <c r="C55" s="336"/>
      <c r="D55" s="333"/>
      <c r="E55" s="335">
        <v>0</v>
      </c>
      <c r="F55" s="333"/>
      <c r="G55" s="334">
        <v>2600000</v>
      </c>
      <c r="H55" s="333">
        <v>71</v>
      </c>
      <c r="I55" s="335">
        <v>0</v>
      </c>
      <c r="J55" s="333"/>
      <c r="K55" s="334">
        <f t="shared" si="3"/>
        <v>2600000</v>
      </c>
    </row>
    <row r="56" spans="1:11" ht="19.95" customHeight="1" thickBot="1">
      <c r="A56" s="331" t="s">
        <v>404</v>
      </c>
      <c r="B56" s="332" t="s">
        <v>405</v>
      </c>
      <c r="C56" s="336">
        <v>25000000</v>
      </c>
      <c r="D56" s="333">
        <v>10</v>
      </c>
      <c r="E56" s="334">
        <f>'Personnel Details'!J75</f>
        <v>40693279.170000002</v>
      </c>
      <c r="F56" s="333">
        <v>71</v>
      </c>
      <c r="G56" s="334">
        <v>36500000</v>
      </c>
      <c r="H56" s="333" t="s">
        <v>881</v>
      </c>
      <c r="I56" s="334">
        <v>77000000</v>
      </c>
      <c r="J56" s="333">
        <v>206</v>
      </c>
      <c r="K56" s="334">
        <f t="shared" si="3"/>
        <v>154193279.17000002</v>
      </c>
    </row>
    <row r="57" spans="1:11" ht="19.95" customHeight="1" thickBot="1">
      <c r="A57" s="331" t="s">
        <v>118</v>
      </c>
      <c r="B57" s="332" t="s">
        <v>348</v>
      </c>
      <c r="C57" s="336"/>
      <c r="D57" s="333"/>
      <c r="E57" s="334">
        <f>'Personnel Details'!J44</f>
        <v>132228746.95999999</v>
      </c>
      <c r="F57" s="333">
        <v>72</v>
      </c>
      <c r="G57" s="334">
        <f>'Details of OH Cost'!H280+'Grant Details '!H8</f>
        <v>230000000</v>
      </c>
      <c r="H57" s="333" t="s">
        <v>882</v>
      </c>
      <c r="I57" s="334">
        <v>8000000</v>
      </c>
      <c r="J57" s="333">
        <v>206</v>
      </c>
      <c r="K57" s="334">
        <f t="shared" si="3"/>
        <v>370228746.95999998</v>
      </c>
    </row>
    <row r="58" spans="1:11" ht="19.95" customHeight="1" thickBot="1">
      <c r="A58" s="331" t="s">
        <v>883</v>
      </c>
      <c r="B58" s="337" t="s">
        <v>884</v>
      </c>
      <c r="C58" s="336"/>
      <c r="D58" s="333"/>
      <c r="E58" s="335">
        <v>0</v>
      </c>
      <c r="F58" s="333"/>
      <c r="G58" s="334">
        <v>4000000</v>
      </c>
      <c r="H58" s="333" t="s">
        <v>885</v>
      </c>
      <c r="I58" s="335">
        <v>0</v>
      </c>
      <c r="J58" s="333"/>
      <c r="K58" s="334">
        <f t="shared" si="3"/>
        <v>4000000</v>
      </c>
    </row>
    <row r="59" spans="1:11" ht="19.95" customHeight="1" thickBot="1">
      <c r="A59" s="331" t="s">
        <v>886</v>
      </c>
      <c r="B59" s="337" t="s">
        <v>887</v>
      </c>
      <c r="C59" s="336"/>
      <c r="D59" s="333"/>
      <c r="E59" s="335">
        <v>0</v>
      </c>
      <c r="F59" s="333"/>
      <c r="G59" s="334">
        <v>16000000</v>
      </c>
      <c r="H59" s="333">
        <v>74</v>
      </c>
      <c r="I59" s="335">
        <v>0</v>
      </c>
      <c r="J59" s="333"/>
      <c r="K59" s="334">
        <f t="shared" si="3"/>
        <v>16000000</v>
      </c>
    </row>
    <row r="60" spans="1:11" ht="19.95" customHeight="1" thickBot="1">
      <c r="A60" s="331" t="s">
        <v>888</v>
      </c>
      <c r="B60" s="337" t="s">
        <v>889</v>
      </c>
      <c r="C60" s="336"/>
      <c r="D60" s="333"/>
      <c r="E60" s="335">
        <v>0</v>
      </c>
      <c r="F60" s="333"/>
      <c r="G60" s="334">
        <v>24000000</v>
      </c>
      <c r="H60" s="333">
        <v>74</v>
      </c>
      <c r="I60" s="335">
        <v>0</v>
      </c>
      <c r="J60" s="333"/>
      <c r="K60" s="334">
        <f t="shared" si="3"/>
        <v>24000000</v>
      </c>
    </row>
    <row r="61" spans="1:11" ht="19.95" customHeight="1" thickBot="1">
      <c r="A61" s="331" t="s">
        <v>406</v>
      </c>
      <c r="B61" s="332" t="s">
        <v>407</v>
      </c>
      <c r="C61" s="336"/>
      <c r="D61" s="333"/>
      <c r="E61" s="334">
        <f>'Personnel Details'!J76</f>
        <v>45298342.82</v>
      </c>
      <c r="F61" s="333">
        <v>75</v>
      </c>
      <c r="G61" s="334">
        <v>224000000</v>
      </c>
      <c r="H61" s="333" t="s">
        <v>890</v>
      </c>
      <c r="I61" s="334">
        <v>33000000</v>
      </c>
      <c r="J61" s="333" t="s">
        <v>891</v>
      </c>
      <c r="K61" s="334">
        <f t="shared" si="3"/>
        <v>302298342.81999999</v>
      </c>
    </row>
    <row r="62" spans="1:11" ht="19.95" customHeight="1" thickBot="1">
      <c r="A62" s="327" t="s">
        <v>892</v>
      </c>
      <c r="B62" s="328" t="s">
        <v>893</v>
      </c>
      <c r="C62" s="338">
        <f>SUM(C63:C66)</f>
        <v>16385000</v>
      </c>
      <c r="D62" s="329"/>
      <c r="E62" s="338">
        <f>SUM(E63:E64)</f>
        <v>381762448.77999997</v>
      </c>
      <c r="F62" s="329"/>
      <c r="G62" s="338">
        <f>SUM(G63:G64)</f>
        <v>201000000</v>
      </c>
      <c r="H62" s="329"/>
      <c r="I62" s="338">
        <f>SUM(I63:I64)</f>
        <v>20000000</v>
      </c>
      <c r="J62" s="329"/>
      <c r="K62" s="338">
        <f>SUM(K63:K64)</f>
        <v>602762448.77999997</v>
      </c>
    </row>
    <row r="63" spans="1:11" ht="19.95" customHeight="1" thickBot="1">
      <c r="A63" s="331" t="s">
        <v>352</v>
      </c>
      <c r="B63" s="332" t="s">
        <v>353</v>
      </c>
      <c r="C63" s="336">
        <v>1217000</v>
      </c>
      <c r="D63" s="333">
        <v>10</v>
      </c>
      <c r="E63" s="334">
        <f>'Personnel Details'!J47</f>
        <v>287147310.25999999</v>
      </c>
      <c r="F63" s="333">
        <v>76</v>
      </c>
      <c r="G63" s="334">
        <v>119000000</v>
      </c>
      <c r="H63" s="333" t="s">
        <v>894</v>
      </c>
      <c r="I63" s="334">
        <v>15000000</v>
      </c>
      <c r="J63" s="333">
        <v>207</v>
      </c>
      <c r="K63" s="334">
        <f t="shared" si="2"/>
        <v>421147310.25999999</v>
      </c>
    </row>
    <row r="64" spans="1:11" ht="19.95" customHeight="1" thickBot="1">
      <c r="A64" s="331" t="s">
        <v>346</v>
      </c>
      <c r="B64" s="332" t="s">
        <v>347</v>
      </c>
      <c r="C64" s="336">
        <v>15000000</v>
      </c>
      <c r="D64" s="333">
        <v>10</v>
      </c>
      <c r="E64" s="334">
        <f>'Personnel Details'!J43</f>
        <v>94615138.519999996</v>
      </c>
      <c r="F64" s="333">
        <v>77</v>
      </c>
      <c r="G64" s="334">
        <f>'Details of OH Cost'!H313</f>
        <v>82000000</v>
      </c>
      <c r="H64" s="333" t="s">
        <v>895</v>
      </c>
      <c r="I64" s="334">
        <v>5000000</v>
      </c>
      <c r="J64" s="333">
        <v>207</v>
      </c>
      <c r="K64" s="334">
        <f t="shared" si="2"/>
        <v>181615138.51999998</v>
      </c>
    </row>
    <row r="65" spans="1:11" ht="19.95" customHeight="1" thickBot="1">
      <c r="A65" s="327" t="s">
        <v>896</v>
      </c>
      <c r="B65" s="328" t="s">
        <v>286</v>
      </c>
      <c r="C65" s="338">
        <f>C66</f>
        <v>84000</v>
      </c>
      <c r="D65" s="329"/>
      <c r="E65" s="338">
        <f>E66</f>
        <v>134777085.59999999</v>
      </c>
      <c r="F65" s="329"/>
      <c r="G65" s="338">
        <f>G66</f>
        <v>80000000</v>
      </c>
      <c r="H65" s="329"/>
      <c r="I65" s="338">
        <f>I66</f>
        <v>40000000</v>
      </c>
      <c r="J65" s="329"/>
      <c r="K65" s="338">
        <f>K66</f>
        <v>254777085.59999999</v>
      </c>
    </row>
    <row r="66" spans="1:11" ht="19.95" customHeight="1" thickBot="1">
      <c r="A66" s="331" t="s">
        <v>285</v>
      </c>
      <c r="B66" s="332" t="s">
        <v>286</v>
      </c>
      <c r="C66" s="336">
        <v>84000</v>
      </c>
      <c r="D66" s="333">
        <v>11</v>
      </c>
      <c r="E66" s="334">
        <f>'Personnel Details'!J11</f>
        <v>134777085.59999999</v>
      </c>
      <c r="F66" s="333">
        <v>78</v>
      </c>
      <c r="G66" s="334">
        <v>80000000</v>
      </c>
      <c r="H66" s="333" t="s">
        <v>897</v>
      </c>
      <c r="I66" s="334">
        <v>40000000</v>
      </c>
      <c r="J66" s="333" t="s">
        <v>898</v>
      </c>
      <c r="K66" s="334">
        <f t="shared" si="2"/>
        <v>254777085.59999999</v>
      </c>
    </row>
    <row r="67" spans="1:11" ht="19.95" customHeight="1" thickBot="1">
      <c r="A67" s="327" t="s">
        <v>899</v>
      </c>
      <c r="B67" s="348" t="s">
        <v>370</v>
      </c>
      <c r="C67" s="338">
        <f>SUM(C68:C69)</f>
        <v>2000000</v>
      </c>
      <c r="D67" s="329"/>
      <c r="E67" s="338">
        <f>SUM(E68:E69)</f>
        <v>77970006.75</v>
      </c>
      <c r="F67" s="329"/>
      <c r="G67" s="338">
        <f>SUM(G68:G69)</f>
        <v>33000000</v>
      </c>
      <c r="H67" s="329"/>
      <c r="I67" s="338">
        <f>SUM(I68:I69)</f>
        <v>1103300000</v>
      </c>
      <c r="J67" s="329"/>
      <c r="K67" s="338">
        <f>SUM(K68:K69)</f>
        <v>1214270006.75</v>
      </c>
    </row>
    <row r="68" spans="1:11" ht="19.95" customHeight="1" thickBot="1">
      <c r="A68" s="331" t="s">
        <v>369</v>
      </c>
      <c r="B68" s="337" t="s">
        <v>370</v>
      </c>
      <c r="C68" s="336">
        <v>2000000</v>
      </c>
      <c r="D68" s="333">
        <v>11</v>
      </c>
      <c r="E68" s="334">
        <f>'Personnel Details'!J56</f>
        <v>77970006.75</v>
      </c>
      <c r="F68" s="333">
        <v>80</v>
      </c>
      <c r="G68" s="334">
        <v>28000000</v>
      </c>
      <c r="H68" s="333">
        <v>80</v>
      </c>
      <c r="I68" s="334">
        <f>760000000+'Project Details Capital'!G34</f>
        <v>1103300000</v>
      </c>
      <c r="J68" s="333">
        <v>208</v>
      </c>
      <c r="K68" s="334">
        <f>E68+G68+I68</f>
        <v>1209270006.75</v>
      </c>
    </row>
    <row r="69" spans="1:11" ht="21.75" customHeight="1" thickBot="1">
      <c r="A69" s="331" t="s">
        <v>900</v>
      </c>
      <c r="B69" s="337" t="s">
        <v>901</v>
      </c>
      <c r="C69" s="336"/>
      <c r="D69" s="333"/>
      <c r="E69" s="335">
        <v>0</v>
      </c>
      <c r="F69" s="333"/>
      <c r="G69" s="334">
        <v>5000000</v>
      </c>
      <c r="H69" s="333">
        <v>81</v>
      </c>
      <c r="I69" s="335">
        <v>0</v>
      </c>
      <c r="J69" s="333"/>
      <c r="K69" s="334">
        <f t="shared" si="2"/>
        <v>5000000</v>
      </c>
    </row>
    <row r="70" spans="1:11" ht="19.95" customHeight="1" thickBot="1">
      <c r="A70" s="327" t="s">
        <v>902</v>
      </c>
      <c r="B70" s="328" t="s">
        <v>903</v>
      </c>
      <c r="C70" s="338">
        <f>C71</f>
        <v>0</v>
      </c>
      <c r="D70" s="329"/>
      <c r="E70" s="338">
        <f>E71</f>
        <v>0</v>
      </c>
      <c r="F70" s="329"/>
      <c r="G70" s="338">
        <f>G71</f>
        <v>6000000</v>
      </c>
      <c r="H70" s="329"/>
      <c r="I70" s="338">
        <f>I71</f>
        <v>10000000</v>
      </c>
      <c r="J70" s="329"/>
      <c r="K70" s="338">
        <f>K71</f>
        <v>16000000</v>
      </c>
    </row>
    <row r="71" spans="1:11" ht="19.95" customHeight="1" thickBot="1">
      <c r="A71" s="331" t="s">
        <v>904</v>
      </c>
      <c r="B71" s="332" t="s">
        <v>903</v>
      </c>
      <c r="C71" s="336"/>
      <c r="D71" s="333"/>
      <c r="E71" s="335">
        <v>0</v>
      </c>
      <c r="F71" s="333"/>
      <c r="G71" s="334">
        <v>6000000</v>
      </c>
      <c r="H71" s="333" t="s">
        <v>905</v>
      </c>
      <c r="I71" s="334">
        <v>10000000</v>
      </c>
      <c r="J71" s="333">
        <v>208</v>
      </c>
      <c r="K71" s="334">
        <f>E71+G71+I71</f>
        <v>16000000</v>
      </c>
    </row>
    <row r="72" spans="1:11" ht="19.95" customHeight="1" thickBot="1">
      <c r="A72" s="325" t="s">
        <v>906</v>
      </c>
      <c r="B72" s="326" t="s">
        <v>907</v>
      </c>
      <c r="C72" s="349">
        <f>C73+C85+C96+C103+C106+C109+C113+C117+C120+C122+C136+C140+C142+C145+C149</f>
        <v>283193152861</v>
      </c>
      <c r="D72" s="350"/>
      <c r="E72" s="349">
        <f>E73+E85+E96+E103+E106+E109+E113+E117+E120+E122+E136+E140+E142+E145</f>
        <v>23808599112.160004</v>
      </c>
      <c r="F72" s="350"/>
      <c r="G72" s="349">
        <f>G73+G85+G96+G103+G106+G109+G113+G117+G120+G122+G136+G140+G142+G145+G149</f>
        <v>52959233520</v>
      </c>
      <c r="H72" s="350"/>
      <c r="I72" s="349">
        <f>I73+I85+I96+I103+I106+I109+I113+I117+I120+I122+I136+I140+I142+I145+I149</f>
        <v>101619443000</v>
      </c>
      <c r="J72" s="350"/>
      <c r="K72" s="349">
        <f>K73+K85+K96+K103+K106+K109+K113+K117+K120+K122+K136+K140+K142+K145+K149</f>
        <v>178387275632.15994</v>
      </c>
    </row>
    <row r="73" spans="1:11" ht="19.95" customHeight="1" thickBot="1">
      <c r="A73" s="327" t="s">
        <v>908</v>
      </c>
      <c r="B73" s="328" t="s">
        <v>314</v>
      </c>
      <c r="C73" s="338">
        <f>SUM(C74:C84)</f>
        <v>6898220000</v>
      </c>
      <c r="D73" s="329"/>
      <c r="E73" s="338">
        <f>SUM(E74:E84)</f>
        <v>896103664.77999997</v>
      </c>
      <c r="F73" s="329"/>
      <c r="G73" s="338">
        <f>SUM(G74:G84)</f>
        <v>194900000</v>
      </c>
      <c r="H73" s="329"/>
      <c r="I73" s="338">
        <f>SUM(I74:I84)</f>
        <v>9483953000</v>
      </c>
      <c r="J73" s="329"/>
      <c r="K73" s="338">
        <f>SUM(K74:K84)</f>
        <v>10574956664.780001</v>
      </c>
    </row>
    <row r="74" spans="1:11" ht="19.95" customHeight="1" thickBot="1">
      <c r="A74" s="331" t="s">
        <v>313</v>
      </c>
      <c r="B74" s="332" t="s">
        <v>314</v>
      </c>
      <c r="C74" s="336">
        <v>2128300000</v>
      </c>
      <c r="D74" s="333" t="s">
        <v>909</v>
      </c>
      <c r="E74" s="334">
        <f>'Personnel Details'!J25</f>
        <v>519639158.88</v>
      </c>
      <c r="F74" s="333">
        <v>82</v>
      </c>
      <c r="G74" s="334">
        <v>73000000</v>
      </c>
      <c r="H74" s="333" t="s">
        <v>910</v>
      </c>
      <c r="I74" s="334">
        <v>3662000000</v>
      </c>
      <c r="J74" s="333" t="s">
        <v>911</v>
      </c>
      <c r="K74" s="334">
        <f>E74+G74+I74</f>
        <v>4254639158.8800001</v>
      </c>
    </row>
    <row r="75" spans="1:11" ht="27" thickBot="1">
      <c r="A75" s="331" t="s">
        <v>912</v>
      </c>
      <c r="B75" s="337" t="s">
        <v>913</v>
      </c>
      <c r="C75" s="336"/>
      <c r="D75" s="333"/>
      <c r="E75" s="335">
        <v>0</v>
      </c>
      <c r="F75" s="333"/>
      <c r="G75" s="334">
        <v>2500000</v>
      </c>
      <c r="H75" s="333" t="s">
        <v>914</v>
      </c>
      <c r="I75" s="335">
        <v>0</v>
      </c>
      <c r="J75" s="333"/>
      <c r="K75" s="334">
        <f t="shared" ref="K75:K95" si="4">E75+G75+I75</f>
        <v>2500000</v>
      </c>
    </row>
    <row r="76" spans="1:11" ht="19.95" customHeight="1" thickBot="1">
      <c r="A76" s="331" t="s">
        <v>915</v>
      </c>
      <c r="B76" s="332" t="s">
        <v>916</v>
      </c>
      <c r="C76" s="336"/>
      <c r="D76" s="333"/>
      <c r="E76" s="335">
        <v>0</v>
      </c>
      <c r="F76" s="333"/>
      <c r="G76" s="334">
        <v>5000000</v>
      </c>
      <c r="H76" s="333">
        <v>84</v>
      </c>
      <c r="I76" s="335">
        <v>0</v>
      </c>
      <c r="J76" s="333"/>
      <c r="K76" s="334">
        <f t="shared" si="4"/>
        <v>5000000</v>
      </c>
    </row>
    <row r="77" spans="1:11" ht="19.95" customHeight="1" thickBot="1">
      <c r="A77" s="331" t="s">
        <v>917</v>
      </c>
      <c r="B77" s="332" t="s">
        <v>918</v>
      </c>
      <c r="C77" s="336"/>
      <c r="D77" s="333"/>
      <c r="E77" s="335">
        <v>0</v>
      </c>
      <c r="F77" s="333"/>
      <c r="G77" s="334">
        <v>1200000</v>
      </c>
      <c r="H77" s="333" t="s">
        <v>919</v>
      </c>
      <c r="I77" s="335">
        <v>0</v>
      </c>
      <c r="J77" s="333"/>
      <c r="K77" s="334">
        <f t="shared" si="4"/>
        <v>1200000</v>
      </c>
    </row>
    <row r="78" spans="1:11" ht="19.95" customHeight="1" thickBot="1">
      <c r="A78" s="331" t="s">
        <v>276</v>
      </c>
      <c r="B78" s="332" t="s">
        <v>277</v>
      </c>
      <c r="C78" s="336">
        <v>400000</v>
      </c>
      <c r="D78" s="333" t="s">
        <v>683</v>
      </c>
      <c r="E78" s="334">
        <f>'Personnel Details'!J6</f>
        <v>226946340.84</v>
      </c>
      <c r="F78" s="333" t="s">
        <v>920</v>
      </c>
      <c r="G78" s="334">
        <v>49000000</v>
      </c>
      <c r="H78" s="333" t="s">
        <v>920</v>
      </c>
      <c r="I78" s="334">
        <v>54000000</v>
      </c>
      <c r="J78" s="333" t="s">
        <v>921</v>
      </c>
      <c r="K78" s="334">
        <f t="shared" si="4"/>
        <v>329946340.84000003</v>
      </c>
    </row>
    <row r="79" spans="1:11" ht="19.95" customHeight="1" thickBot="1">
      <c r="A79" s="331" t="s">
        <v>922</v>
      </c>
      <c r="B79" s="332" t="s">
        <v>923</v>
      </c>
      <c r="C79" s="336"/>
      <c r="D79" s="333"/>
      <c r="E79" s="335">
        <v>0</v>
      </c>
      <c r="F79" s="333"/>
      <c r="G79" s="334">
        <v>18000000</v>
      </c>
      <c r="H79" s="333" t="s">
        <v>924</v>
      </c>
      <c r="I79" s="335">
        <v>0</v>
      </c>
      <c r="J79" s="333"/>
      <c r="K79" s="334">
        <f t="shared" si="4"/>
        <v>18000000</v>
      </c>
    </row>
    <row r="80" spans="1:11" ht="19.95" customHeight="1" thickBot="1">
      <c r="A80" s="331" t="s">
        <v>278</v>
      </c>
      <c r="B80" s="332" t="s">
        <v>279</v>
      </c>
      <c r="C80" s="336">
        <v>6000000</v>
      </c>
      <c r="D80" s="333" t="s">
        <v>683</v>
      </c>
      <c r="E80" s="334">
        <f>'Personnel Details'!J7</f>
        <v>67549425.760000005</v>
      </c>
      <c r="F80" s="333" t="s">
        <v>924</v>
      </c>
      <c r="G80" s="334">
        <f>'Details of OH Cost'!H482</f>
        <v>17700000</v>
      </c>
      <c r="H80" s="333" t="s">
        <v>925</v>
      </c>
      <c r="I80" s="334">
        <v>72000000</v>
      </c>
      <c r="J80" s="333" t="s">
        <v>926</v>
      </c>
      <c r="K80" s="334">
        <f t="shared" si="4"/>
        <v>157249425.75999999</v>
      </c>
    </row>
    <row r="81" spans="1:11" ht="19.95" customHeight="1" thickBot="1">
      <c r="A81" s="331" t="s">
        <v>927</v>
      </c>
      <c r="B81" s="332" t="s">
        <v>928</v>
      </c>
      <c r="C81" s="336"/>
      <c r="D81" s="333"/>
      <c r="E81" s="335">
        <v>0</v>
      </c>
      <c r="F81" s="333"/>
      <c r="G81" s="334">
        <v>6000000</v>
      </c>
      <c r="H81" s="333" t="s">
        <v>929</v>
      </c>
      <c r="I81" s="334">
        <v>15000000</v>
      </c>
      <c r="J81" s="333" t="s">
        <v>930</v>
      </c>
      <c r="K81" s="334">
        <f t="shared" si="4"/>
        <v>21000000</v>
      </c>
    </row>
    <row r="82" spans="1:11" ht="19.95" customHeight="1" thickBot="1">
      <c r="A82" s="341" t="s">
        <v>931</v>
      </c>
      <c r="B82" s="341" t="s">
        <v>932</v>
      </c>
      <c r="C82" s="343">
        <v>31520000</v>
      </c>
      <c r="D82" s="344" t="s">
        <v>683</v>
      </c>
      <c r="E82" s="345">
        <v>0</v>
      </c>
      <c r="F82" s="344"/>
      <c r="G82" s="346">
        <v>7500000</v>
      </c>
      <c r="H82" s="344" t="s">
        <v>933</v>
      </c>
      <c r="I82" s="346">
        <v>80000000</v>
      </c>
      <c r="J82" s="344" t="s">
        <v>934</v>
      </c>
      <c r="K82" s="346">
        <f t="shared" si="4"/>
        <v>87500000</v>
      </c>
    </row>
    <row r="83" spans="1:11" ht="19.95" customHeight="1" thickBot="1">
      <c r="A83" s="377"/>
      <c r="B83" s="377"/>
      <c r="C83" s="379"/>
      <c r="D83" s="760"/>
      <c r="E83" s="763" t="s">
        <v>1357</v>
      </c>
      <c r="F83" s="760"/>
      <c r="G83" s="381"/>
      <c r="H83" s="760"/>
      <c r="I83" s="381"/>
      <c r="J83" s="760"/>
      <c r="K83" s="381"/>
    </row>
    <row r="84" spans="1:11" ht="19.95" customHeight="1" thickBot="1">
      <c r="A84" s="341" t="s">
        <v>358</v>
      </c>
      <c r="B84" s="762" t="s">
        <v>935</v>
      </c>
      <c r="C84" s="343">
        <v>4732000000</v>
      </c>
      <c r="D84" s="344" t="s">
        <v>936</v>
      </c>
      <c r="E84" s="346">
        <f>'Personnel Details'!J50</f>
        <v>81968739.300000012</v>
      </c>
      <c r="F84" s="344" t="s">
        <v>937</v>
      </c>
      <c r="G84" s="346">
        <f>'Details of OH Cost'!H519</f>
        <v>15000000</v>
      </c>
      <c r="H84" s="344" t="s">
        <v>938</v>
      </c>
      <c r="I84" s="346">
        <v>5600953000</v>
      </c>
      <c r="J84" s="344" t="s">
        <v>939</v>
      </c>
      <c r="K84" s="346">
        <f t="shared" si="4"/>
        <v>5697921739.3000002</v>
      </c>
    </row>
    <row r="85" spans="1:11" ht="19.95" customHeight="1" thickBot="1">
      <c r="A85" s="327" t="s">
        <v>940</v>
      </c>
      <c r="B85" s="328" t="s">
        <v>257</v>
      </c>
      <c r="C85" s="338">
        <f>C86+C87+C88+C89+C90+C91+C92+C93+C94+C95</f>
        <v>244072156861</v>
      </c>
      <c r="D85" s="329"/>
      <c r="E85" s="338">
        <f>E86+E90+E92+E94</f>
        <v>19459598741.43</v>
      </c>
      <c r="F85" s="329"/>
      <c r="G85" s="338">
        <f>G86+G87+G88+G89+G91+G92+G93+G94+G95</f>
        <v>49114288520</v>
      </c>
      <c r="H85" s="329"/>
      <c r="I85" s="338">
        <f>I86+I91+I92+I95</f>
        <v>6568500000</v>
      </c>
      <c r="J85" s="329"/>
      <c r="K85" s="338">
        <f>K86+K87+K88+K89+K90+K91+K92+K93+K94+K95</f>
        <v>75142387261.429993</v>
      </c>
    </row>
    <row r="86" spans="1:11" ht="19.95" customHeight="1" thickBot="1">
      <c r="A86" s="331" t="s">
        <v>324</v>
      </c>
      <c r="B86" s="332" t="s">
        <v>257</v>
      </c>
      <c r="C86" s="336">
        <f>'Revenue Details'!G26</f>
        <v>220825555861</v>
      </c>
      <c r="D86" s="333" t="s">
        <v>941</v>
      </c>
      <c r="E86" s="334">
        <f>'Personnel Details'!J31</f>
        <v>16121432247.18</v>
      </c>
      <c r="F86" s="333" t="s">
        <v>942</v>
      </c>
      <c r="G86" s="334">
        <f>'Details of OH Cost'!H579</f>
        <v>27813000000</v>
      </c>
      <c r="H86" s="333" t="s">
        <v>943</v>
      </c>
      <c r="I86" s="334">
        <f>5850000000+'Project Details Capital'!G64</f>
        <v>6291500000</v>
      </c>
      <c r="J86" s="333" t="s">
        <v>944</v>
      </c>
      <c r="K86" s="334">
        <f t="shared" si="4"/>
        <v>50225932247.18</v>
      </c>
    </row>
    <row r="87" spans="1:11" ht="19.95" customHeight="1" thickBot="1">
      <c r="A87" s="331" t="s">
        <v>945</v>
      </c>
      <c r="B87" s="332" t="s">
        <v>946</v>
      </c>
      <c r="C87" s="336"/>
      <c r="D87" s="333"/>
      <c r="E87" s="335">
        <v>0</v>
      </c>
      <c r="F87" s="333"/>
      <c r="G87" s="334">
        <v>30000000</v>
      </c>
      <c r="H87" s="333" t="s">
        <v>947</v>
      </c>
      <c r="I87" s="335">
        <v>0</v>
      </c>
      <c r="J87" s="333"/>
      <c r="K87" s="334">
        <f t="shared" si="4"/>
        <v>30000000</v>
      </c>
    </row>
    <row r="88" spans="1:11" ht="19.95" customHeight="1" thickBot="1">
      <c r="A88" s="331" t="s">
        <v>948</v>
      </c>
      <c r="B88" s="332" t="s">
        <v>949</v>
      </c>
      <c r="C88" s="336"/>
      <c r="D88" s="333"/>
      <c r="E88" s="335">
        <v>0</v>
      </c>
      <c r="F88" s="333"/>
      <c r="G88" s="334">
        <v>18000000</v>
      </c>
      <c r="H88" s="333" t="s">
        <v>950</v>
      </c>
      <c r="I88" s="335">
        <v>0</v>
      </c>
      <c r="J88" s="333"/>
      <c r="K88" s="334">
        <f t="shared" si="4"/>
        <v>18000000</v>
      </c>
    </row>
    <row r="89" spans="1:11" ht="19.95" customHeight="1" thickBot="1">
      <c r="A89" s="331" t="s">
        <v>951</v>
      </c>
      <c r="B89" s="337" t="s">
        <v>952</v>
      </c>
      <c r="C89" s="336"/>
      <c r="D89" s="333"/>
      <c r="E89" s="335">
        <v>0</v>
      </c>
      <c r="F89" s="333"/>
      <c r="G89" s="334">
        <v>12000000</v>
      </c>
      <c r="H89" s="333" t="s">
        <v>953</v>
      </c>
      <c r="I89" s="335">
        <v>0</v>
      </c>
      <c r="J89" s="333"/>
      <c r="K89" s="334">
        <f t="shared" si="4"/>
        <v>12000000</v>
      </c>
    </row>
    <row r="90" spans="1:11" ht="19.95" customHeight="1" thickBot="1">
      <c r="A90" s="331" t="s">
        <v>287</v>
      </c>
      <c r="B90" s="332" t="s">
        <v>288</v>
      </c>
      <c r="C90" s="336"/>
      <c r="D90" s="333"/>
      <c r="E90" s="334">
        <f>'Personnel Details'!J12</f>
        <v>666258704.55999994</v>
      </c>
      <c r="F90" s="333" t="s">
        <v>953</v>
      </c>
      <c r="G90" s="335">
        <v>0</v>
      </c>
      <c r="H90" s="333"/>
      <c r="I90" s="335">
        <v>0</v>
      </c>
      <c r="J90" s="333"/>
      <c r="K90" s="334">
        <f t="shared" si="4"/>
        <v>666258704.55999994</v>
      </c>
    </row>
    <row r="91" spans="1:11" ht="18" customHeight="1" thickBot="1">
      <c r="A91" s="341" t="s">
        <v>954</v>
      </c>
      <c r="B91" s="341" t="s">
        <v>530</v>
      </c>
      <c r="C91" s="343"/>
      <c r="D91" s="344"/>
      <c r="E91" s="370">
        <v>0</v>
      </c>
      <c r="F91" s="344"/>
      <c r="G91" s="346">
        <f>14187140000+'Details of OH Cost'!G606</f>
        <v>14199140000</v>
      </c>
      <c r="H91" s="344" t="s">
        <v>955</v>
      </c>
      <c r="I91" s="365">
        <v>10000000</v>
      </c>
      <c r="J91" s="344" t="s">
        <v>956</v>
      </c>
      <c r="K91" s="367">
        <f t="shared" si="4"/>
        <v>14209140000</v>
      </c>
    </row>
    <row r="92" spans="1:11" ht="18" customHeight="1" thickBot="1">
      <c r="A92" s="341" t="s">
        <v>145</v>
      </c>
      <c r="B92" s="347" t="s">
        <v>351</v>
      </c>
      <c r="C92" s="343"/>
      <c r="D92" s="344"/>
      <c r="E92" s="365">
        <f>'Personnel Details'!J46</f>
        <v>2671907789.6900001</v>
      </c>
      <c r="F92" s="344" t="s">
        <v>957</v>
      </c>
      <c r="G92" s="346">
        <v>864000000</v>
      </c>
      <c r="H92" s="344" t="s">
        <v>958</v>
      </c>
      <c r="I92" s="365">
        <f>250000000+'Project Details Capital'!G73-'Pooled Fund detail Capital'!G18</f>
        <v>245000000</v>
      </c>
      <c r="J92" s="344" t="s">
        <v>956</v>
      </c>
      <c r="K92" s="346">
        <f t="shared" si="4"/>
        <v>3780907789.6900001</v>
      </c>
    </row>
    <row r="93" spans="1:11" ht="18" customHeight="1" thickBot="1">
      <c r="A93" s="331" t="s">
        <v>959</v>
      </c>
      <c r="B93" s="332" t="s">
        <v>960</v>
      </c>
      <c r="C93" s="336"/>
      <c r="D93" s="333"/>
      <c r="E93" s="335">
        <v>0</v>
      </c>
      <c r="F93" s="333"/>
      <c r="G93" s="334">
        <v>40000000</v>
      </c>
      <c r="H93" s="333" t="s">
        <v>961</v>
      </c>
      <c r="I93" s="335">
        <v>0</v>
      </c>
      <c r="J93" s="333"/>
      <c r="K93" s="334">
        <f t="shared" si="4"/>
        <v>40000000</v>
      </c>
    </row>
    <row r="94" spans="1:11" ht="18" customHeight="1" thickBot="1">
      <c r="A94" s="331" t="s">
        <v>371</v>
      </c>
      <c r="B94" s="332" t="s">
        <v>372</v>
      </c>
      <c r="C94" s="336">
        <v>22826601000</v>
      </c>
      <c r="D94" s="333" t="s">
        <v>962</v>
      </c>
      <c r="E94" s="334">
        <f>'Personnel Details'!J58</f>
        <v>0</v>
      </c>
      <c r="F94" s="333" t="s">
        <v>963</v>
      </c>
      <c r="G94" s="334">
        <f>'Transfer Details'!H7</f>
        <v>6080148520</v>
      </c>
      <c r="H94" s="333" t="s">
        <v>964</v>
      </c>
      <c r="I94" s="335">
        <v>0</v>
      </c>
      <c r="J94" s="333"/>
      <c r="K94" s="334">
        <f t="shared" si="4"/>
        <v>6080148520</v>
      </c>
    </row>
    <row r="95" spans="1:11" ht="18" customHeight="1" thickBot="1">
      <c r="A95" s="331" t="s">
        <v>965</v>
      </c>
      <c r="B95" s="332" t="s">
        <v>966</v>
      </c>
      <c r="C95" s="336">
        <v>420000000</v>
      </c>
      <c r="D95" s="333" t="s">
        <v>686</v>
      </c>
      <c r="E95" s="335">
        <v>0</v>
      </c>
      <c r="F95" s="333"/>
      <c r="G95" s="334">
        <f>'Details of OH Cost'!H684+'Grant Details '!G16</f>
        <v>58000000</v>
      </c>
      <c r="H95" s="333" t="s">
        <v>964</v>
      </c>
      <c r="I95" s="334">
        <v>22000000</v>
      </c>
      <c r="J95" s="333" t="s">
        <v>967</v>
      </c>
      <c r="K95" s="334">
        <f t="shared" si="4"/>
        <v>80000000</v>
      </c>
    </row>
    <row r="96" spans="1:11" ht="18" customHeight="1" thickBot="1">
      <c r="A96" s="327" t="s">
        <v>968</v>
      </c>
      <c r="B96" s="328" t="s">
        <v>316</v>
      </c>
      <c r="C96" s="338">
        <f>SUM(C97:C102)</f>
        <v>1443877000</v>
      </c>
      <c r="D96" s="329"/>
      <c r="E96" s="338">
        <f>SUM(E97:E102)</f>
        <v>379412246.67000002</v>
      </c>
      <c r="F96" s="329"/>
      <c r="G96" s="338">
        <f>SUM(G97:G102)</f>
        <v>453810000</v>
      </c>
      <c r="H96" s="329"/>
      <c r="I96" s="338">
        <f>SUM(I97:I102)</f>
        <v>1897390000</v>
      </c>
      <c r="J96" s="329"/>
      <c r="K96" s="338">
        <f>SUM(K97:K102)</f>
        <v>2730612246.6700001</v>
      </c>
    </row>
    <row r="97" spans="1:11" ht="18" customHeight="1" thickBot="1">
      <c r="A97" s="331" t="s">
        <v>315</v>
      </c>
      <c r="B97" s="332" t="s">
        <v>316</v>
      </c>
      <c r="C97" s="336">
        <v>340000000</v>
      </c>
      <c r="D97" s="333" t="s">
        <v>686</v>
      </c>
      <c r="E97" s="334">
        <f>'Personnel Details'!J26</f>
        <v>255624322.47999999</v>
      </c>
      <c r="F97" s="333" t="s">
        <v>969</v>
      </c>
      <c r="G97" s="334">
        <v>57000000</v>
      </c>
      <c r="H97" s="333" t="s">
        <v>969</v>
      </c>
      <c r="I97" s="334">
        <f>516300000-'Pooled Fund detail Capital'!G31</f>
        <v>506300000</v>
      </c>
      <c r="J97" s="333" t="s">
        <v>970</v>
      </c>
      <c r="K97" s="334">
        <f t="shared" ref="K97:K150" si="5">E97+G97+I97</f>
        <v>818924322.48000002</v>
      </c>
    </row>
    <row r="98" spans="1:11" ht="18" customHeight="1" thickBot="1">
      <c r="A98" s="331" t="s">
        <v>971</v>
      </c>
      <c r="B98" s="332" t="s">
        <v>972</v>
      </c>
      <c r="C98" s="336"/>
      <c r="D98" s="333"/>
      <c r="E98" s="335">
        <v>0</v>
      </c>
      <c r="F98" s="333"/>
      <c r="G98" s="334">
        <v>8500000</v>
      </c>
      <c r="H98" s="333" t="s">
        <v>973</v>
      </c>
      <c r="I98" s="334">
        <v>3000000</v>
      </c>
      <c r="J98" s="333" t="s">
        <v>974</v>
      </c>
      <c r="K98" s="334">
        <f t="shared" si="5"/>
        <v>11500000</v>
      </c>
    </row>
    <row r="99" spans="1:11" ht="18" customHeight="1" thickBot="1">
      <c r="A99" s="331" t="s">
        <v>311</v>
      </c>
      <c r="B99" s="332" t="s">
        <v>312</v>
      </c>
      <c r="C99" s="336">
        <v>3876000</v>
      </c>
      <c r="D99" s="333" t="s">
        <v>975</v>
      </c>
      <c r="E99" s="334">
        <f>'Personnel Details'!J24</f>
        <v>68647051.400000006</v>
      </c>
      <c r="F99" s="333" t="s">
        <v>976</v>
      </c>
      <c r="G99" s="334">
        <v>90000000</v>
      </c>
      <c r="H99" s="333" t="s">
        <v>976</v>
      </c>
      <c r="I99" s="334">
        <v>285900000</v>
      </c>
      <c r="J99" s="333" t="s">
        <v>974</v>
      </c>
      <c r="K99" s="334">
        <f t="shared" si="5"/>
        <v>444547051.39999998</v>
      </c>
    </row>
    <row r="100" spans="1:11" ht="18" customHeight="1" thickBot="1">
      <c r="A100" s="364" t="s">
        <v>1322</v>
      </c>
      <c r="B100" s="332" t="s">
        <v>1323</v>
      </c>
      <c r="C100" s="336"/>
      <c r="D100" s="333"/>
      <c r="E100" s="335">
        <v>0</v>
      </c>
      <c r="F100" s="333"/>
      <c r="G100" s="334">
        <f>'Details of OH Cost'!H722</f>
        <v>12500000</v>
      </c>
      <c r="H100" s="333"/>
      <c r="I100" s="335">
        <v>0</v>
      </c>
      <c r="J100" s="333"/>
      <c r="K100" s="334">
        <f t="shared" si="5"/>
        <v>12500000</v>
      </c>
    </row>
    <row r="101" spans="1:11" ht="18" customHeight="1" thickBot="1">
      <c r="A101" s="331" t="s">
        <v>977</v>
      </c>
      <c r="B101" s="332" t="s">
        <v>978</v>
      </c>
      <c r="C101" s="336"/>
      <c r="D101" s="333"/>
      <c r="E101" s="334">
        <f>'Personnel Details'!J57</f>
        <v>30000000</v>
      </c>
      <c r="F101" s="333" t="s">
        <v>979</v>
      </c>
      <c r="G101" s="334">
        <f>307810000-'Pool Fund Grant'!G11</f>
        <v>207810000</v>
      </c>
      <c r="H101" s="333" t="s">
        <v>980</v>
      </c>
      <c r="I101" s="334">
        <v>147190000</v>
      </c>
      <c r="J101" s="333" t="s">
        <v>981</v>
      </c>
      <c r="K101" s="334">
        <f t="shared" si="5"/>
        <v>385000000</v>
      </c>
    </row>
    <row r="102" spans="1:11" ht="18" customHeight="1" thickBot="1">
      <c r="A102" s="331" t="s">
        <v>373</v>
      </c>
      <c r="B102" s="332" t="s">
        <v>374</v>
      </c>
      <c r="C102" s="336">
        <v>1100001000</v>
      </c>
      <c r="D102" s="333" t="s">
        <v>687</v>
      </c>
      <c r="E102" s="334">
        <f>'Personnel Details'!J59</f>
        <v>25140872.789999999</v>
      </c>
      <c r="F102" s="333" t="s">
        <v>982</v>
      </c>
      <c r="G102" s="334">
        <f>178000000-'Pool Fund Grant'!G9</f>
        <v>78000000</v>
      </c>
      <c r="H102" s="333" t="s">
        <v>983</v>
      </c>
      <c r="I102" s="334">
        <v>955000000</v>
      </c>
      <c r="J102" s="333" t="s">
        <v>984</v>
      </c>
      <c r="K102" s="334">
        <f t="shared" si="5"/>
        <v>1058140872.79</v>
      </c>
    </row>
    <row r="103" spans="1:11" ht="18" customHeight="1" thickBot="1">
      <c r="A103" s="327" t="s">
        <v>985</v>
      </c>
      <c r="B103" s="328" t="s">
        <v>411</v>
      </c>
      <c r="C103" s="338">
        <f>SUM(C104:C105)</f>
        <v>150000000</v>
      </c>
      <c r="D103" s="329"/>
      <c r="E103" s="338">
        <f>SUM(E104:E105)</f>
        <v>120915752.47999999</v>
      </c>
      <c r="F103" s="329"/>
      <c r="G103" s="338">
        <f>SUM(G104:G105)</f>
        <v>96000000</v>
      </c>
      <c r="H103" s="329"/>
      <c r="I103" s="338">
        <f>SUM(I104:I105)</f>
        <v>175000000</v>
      </c>
      <c r="J103" s="329"/>
      <c r="K103" s="338">
        <f>SUM(K104:K105)</f>
        <v>391915752.48000002</v>
      </c>
    </row>
    <row r="104" spans="1:11" ht="18" customHeight="1" thickBot="1">
      <c r="A104" s="331" t="s">
        <v>410</v>
      </c>
      <c r="B104" s="332" t="s">
        <v>411</v>
      </c>
      <c r="C104" s="336">
        <v>150000000</v>
      </c>
      <c r="D104" s="333" t="s">
        <v>687</v>
      </c>
      <c r="E104" s="334">
        <f>'Personnel Details'!J78</f>
        <v>120915752.47999999</v>
      </c>
      <c r="F104" s="333" t="s">
        <v>986</v>
      </c>
      <c r="G104" s="334">
        <v>90000000</v>
      </c>
      <c r="H104" s="333" t="s">
        <v>987</v>
      </c>
      <c r="I104" s="334">
        <v>175000000</v>
      </c>
      <c r="J104" s="333" t="s">
        <v>988</v>
      </c>
      <c r="K104" s="334">
        <f t="shared" si="5"/>
        <v>385915752.48000002</v>
      </c>
    </row>
    <row r="105" spans="1:11" ht="18" customHeight="1" thickBot="1">
      <c r="A105" s="331" t="s">
        <v>989</v>
      </c>
      <c r="B105" s="337" t="s">
        <v>990</v>
      </c>
      <c r="C105" s="336"/>
      <c r="D105" s="333"/>
      <c r="E105" s="335">
        <v>0</v>
      </c>
      <c r="F105" s="333"/>
      <c r="G105" s="334">
        <v>6000000</v>
      </c>
      <c r="H105" s="333" t="s">
        <v>991</v>
      </c>
      <c r="I105" s="335">
        <v>0</v>
      </c>
      <c r="J105" s="333"/>
      <c r="K105" s="334">
        <f t="shared" si="5"/>
        <v>6000000</v>
      </c>
    </row>
    <row r="106" spans="1:11" ht="18" customHeight="1" thickBot="1">
      <c r="A106" s="327" t="s">
        <v>992</v>
      </c>
      <c r="B106" s="328" t="s">
        <v>355</v>
      </c>
      <c r="C106" s="338">
        <f>SUM(C107:C108)</f>
        <v>520000000</v>
      </c>
      <c r="D106" s="329"/>
      <c r="E106" s="338">
        <f>SUM(E107:E108)</f>
        <v>250728679.06</v>
      </c>
      <c r="F106" s="329"/>
      <c r="G106" s="338">
        <f>SUM(G107:G108)</f>
        <v>171000000</v>
      </c>
      <c r="H106" s="329"/>
      <c r="I106" s="338">
        <f>SUM(I107:I108)</f>
        <v>220000000</v>
      </c>
      <c r="J106" s="329"/>
      <c r="K106" s="338">
        <f>SUM(K107:K108)</f>
        <v>641728679.05999994</v>
      </c>
    </row>
    <row r="107" spans="1:11" ht="18" customHeight="1" thickBot="1">
      <c r="A107" s="331" t="s">
        <v>354</v>
      </c>
      <c r="B107" s="332" t="s">
        <v>355</v>
      </c>
      <c r="C107" s="336">
        <v>520000000</v>
      </c>
      <c r="D107" s="333" t="s">
        <v>993</v>
      </c>
      <c r="E107" s="334">
        <f>'Personnel Details'!J48</f>
        <v>250728679.06</v>
      </c>
      <c r="F107" s="333" t="s">
        <v>994</v>
      </c>
      <c r="G107" s="334">
        <f>167000000-'Pooled Fund OH Cost'!G10</f>
        <v>147000000</v>
      </c>
      <c r="H107" s="333" t="s">
        <v>995</v>
      </c>
      <c r="I107" s="334">
        <v>220000000</v>
      </c>
      <c r="J107" s="333" t="s">
        <v>996</v>
      </c>
      <c r="K107" s="334">
        <f t="shared" si="5"/>
        <v>617728679.05999994</v>
      </c>
    </row>
    <row r="108" spans="1:11" ht="18" customHeight="1" thickBot="1">
      <c r="A108" s="331" t="s">
        <v>997</v>
      </c>
      <c r="B108" s="337" t="s">
        <v>998</v>
      </c>
      <c r="C108" s="336"/>
      <c r="D108" s="333"/>
      <c r="E108" s="335">
        <v>0</v>
      </c>
      <c r="F108" s="333"/>
      <c r="G108" s="334">
        <v>24000000</v>
      </c>
      <c r="H108" s="333" t="s">
        <v>999</v>
      </c>
      <c r="I108" s="335">
        <v>0</v>
      </c>
      <c r="J108" s="333"/>
      <c r="K108" s="334">
        <f t="shared" si="5"/>
        <v>24000000</v>
      </c>
    </row>
    <row r="109" spans="1:11" ht="18" customHeight="1" thickBot="1">
      <c r="A109" s="327" t="s">
        <v>1000</v>
      </c>
      <c r="B109" s="328" t="s">
        <v>1001</v>
      </c>
      <c r="C109" s="338">
        <f>SUM(C110:C112)</f>
        <v>180000000</v>
      </c>
      <c r="D109" s="329"/>
      <c r="E109" s="338">
        <f>SUM(E110:E112)</f>
        <v>181820881.06</v>
      </c>
      <c r="F109" s="329"/>
      <c r="G109" s="338">
        <f>SUM(G110:G112)</f>
        <v>738310000</v>
      </c>
      <c r="H109" s="329"/>
      <c r="I109" s="338">
        <f>SUM(I110:I112)</f>
        <v>2522690000</v>
      </c>
      <c r="J109" s="329"/>
      <c r="K109" s="338">
        <f>SUM(K110:K112)</f>
        <v>3442820881.0599999</v>
      </c>
    </row>
    <row r="110" spans="1:11" ht="18" customHeight="1" thickBot="1">
      <c r="A110" s="331" t="s">
        <v>567</v>
      </c>
      <c r="B110" s="332" t="s">
        <v>1001</v>
      </c>
      <c r="C110" s="336">
        <v>180000000</v>
      </c>
      <c r="D110" s="333" t="s">
        <v>688</v>
      </c>
      <c r="E110" s="335">
        <v>0</v>
      </c>
      <c r="F110" s="333"/>
      <c r="G110" s="334">
        <v>116310000</v>
      </c>
      <c r="H110" s="333" t="s">
        <v>1002</v>
      </c>
      <c r="I110" s="334">
        <v>907690000</v>
      </c>
      <c r="J110" s="333" t="s">
        <v>1003</v>
      </c>
      <c r="K110" s="334">
        <f t="shared" si="5"/>
        <v>1024000000</v>
      </c>
    </row>
    <row r="111" spans="1:11" ht="18" customHeight="1" thickBot="1">
      <c r="A111" s="331" t="s">
        <v>366</v>
      </c>
      <c r="B111" s="332" t="s">
        <v>367</v>
      </c>
      <c r="C111" s="336"/>
      <c r="D111" s="333"/>
      <c r="E111" s="334">
        <f>'Personnel Details'!J54</f>
        <v>181820881.06</v>
      </c>
      <c r="F111" s="333" t="s">
        <v>1004</v>
      </c>
      <c r="G111" s="334">
        <f>'Details of OH Cost'!H777</f>
        <v>597000000</v>
      </c>
      <c r="H111" s="333" t="s">
        <v>1004</v>
      </c>
      <c r="I111" s="334">
        <f>1500000000+'Project Details Capital'!G82</f>
        <v>1600000000</v>
      </c>
      <c r="J111" s="333" t="s">
        <v>1005</v>
      </c>
      <c r="K111" s="334">
        <f t="shared" si="5"/>
        <v>2378820881.0599999</v>
      </c>
    </row>
    <row r="112" spans="1:11" ht="18" customHeight="1" thickBot="1">
      <c r="A112" s="331" t="s">
        <v>1006</v>
      </c>
      <c r="B112" s="332" t="s">
        <v>1007</v>
      </c>
      <c r="C112" s="336"/>
      <c r="D112" s="333"/>
      <c r="E112" s="335">
        <v>0</v>
      </c>
      <c r="F112" s="333"/>
      <c r="G112" s="334">
        <v>25000000</v>
      </c>
      <c r="H112" s="333" t="s">
        <v>1008</v>
      </c>
      <c r="I112" s="334">
        <v>15000000</v>
      </c>
      <c r="J112" s="333" t="s">
        <v>1009</v>
      </c>
      <c r="K112" s="334">
        <f t="shared" si="5"/>
        <v>40000000</v>
      </c>
    </row>
    <row r="113" spans="1:11" ht="18" customHeight="1" thickBot="1">
      <c r="A113" s="327" t="s">
        <v>1010</v>
      </c>
      <c r="B113" s="328" t="s">
        <v>350</v>
      </c>
      <c r="C113" s="338">
        <f>SUM(C114:C116)</f>
        <v>1230213000</v>
      </c>
      <c r="D113" s="329"/>
      <c r="E113" s="338">
        <f>SUM(E114:E116)</f>
        <v>602540766.13999999</v>
      </c>
      <c r="F113" s="329"/>
      <c r="G113" s="338">
        <f>SUM(G114:G116)</f>
        <v>111200000</v>
      </c>
      <c r="H113" s="329"/>
      <c r="I113" s="338">
        <f>SUM(I114:I116)</f>
        <v>270000000</v>
      </c>
      <c r="J113" s="329"/>
      <c r="K113" s="338">
        <f>SUM(K114:K116)</f>
        <v>983740766.13999999</v>
      </c>
    </row>
    <row r="114" spans="1:11" ht="18" customHeight="1" thickBot="1">
      <c r="A114" s="331" t="s">
        <v>349</v>
      </c>
      <c r="B114" s="332" t="s">
        <v>350</v>
      </c>
      <c r="C114" s="336">
        <v>1180213000</v>
      </c>
      <c r="D114" s="333" t="s">
        <v>1011</v>
      </c>
      <c r="E114" s="334">
        <f>'Personnel Details'!J45</f>
        <v>602540766.13999999</v>
      </c>
      <c r="F114" s="333" t="s">
        <v>1012</v>
      </c>
      <c r="G114" s="334">
        <f>'Details of OH Cost'!H816</f>
        <v>99000000</v>
      </c>
      <c r="H114" s="333" t="s">
        <v>1013</v>
      </c>
      <c r="I114" s="334">
        <v>170000000</v>
      </c>
      <c r="J114" s="333" t="s">
        <v>1014</v>
      </c>
      <c r="K114" s="334">
        <f t="shared" si="5"/>
        <v>871540766.13999999</v>
      </c>
    </row>
    <row r="115" spans="1:11" ht="18" customHeight="1" thickBot="1">
      <c r="A115" s="331" t="s">
        <v>1015</v>
      </c>
      <c r="B115" s="332" t="s">
        <v>1016</v>
      </c>
      <c r="C115" s="336">
        <v>50000000</v>
      </c>
      <c r="D115" s="333" t="s">
        <v>689</v>
      </c>
      <c r="E115" s="335">
        <v>0</v>
      </c>
      <c r="F115" s="333"/>
      <c r="G115" s="334">
        <v>6200000</v>
      </c>
      <c r="H115" s="333" t="s">
        <v>1017</v>
      </c>
      <c r="I115" s="334">
        <v>100000000</v>
      </c>
      <c r="J115" s="333" t="s">
        <v>1018</v>
      </c>
      <c r="K115" s="334">
        <f t="shared" si="5"/>
        <v>106200000</v>
      </c>
    </row>
    <row r="116" spans="1:11" ht="18" customHeight="1" thickBot="1">
      <c r="A116" s="331" t="s">
        <v>1019</v>
      </c>
      <c r="B116" s="332" t="s">
        <v>1020</v>
      </c>
      <c r="C116" s="336"/>
      <c r="D116" s="333"/>
      <c r="E116" s="335">
        <v>0</v>
      </c>
      <c r="F116" s="333"/>
      <c r="G116" s="334">
        <v>6000000</v>
      </c>
      <c r="H116" s="333" t="s">
        <v>1017</v>
      </c>
      <c r="I116" s="335">
        <v>0</v>
      </c>
      <c r="J116" s="333"/>
      <c r="K116" s="334">
        <f t="shared" si="5"/>
        <v>6000000</v>
      </c>
    </row>
    <row r="117" spans="1:11" ht="18" customHeight="1" thickBot="1">
      <c r="A117" s="327" t="s">
        <v>1021</v>
      </c>
      <c r="B117" s="328" t="s">
        <v>341</v>
      </c>
      <c r="C117" s="338">
        <f>SUM(C118:C119)</f>
        <v>6162501000</v>
      </c>
      <c r="D117" s="329"/>
      <c r="E117" s="338">
        <f>SUM(E118:E119)</f>
        <v>472822489.72000003</v>
      </c>
      <c r="F117" s="329"/>
      <c r="G117" s="338">
        <f>SUM(G118:G119)</f>
        <v>95000000</v>
      </c>
      <c r="H117" s="329"/>
      <c r="I117" s="338">
        <f>SUM(I118:I119)</f>
        <v>51401440620</v>
      </c>
      <c r="J117" s="329"/>
      <c r="K117" s="338">
        <f>SUM(K118:K119)</f>
        <v>51969263109.720001</v>
      </c>
    </row>
    <row r="118" spans="1:11" ht="18" customHeight="1" thickBot="1">
      <c r="A118" s="331" t="s">
        <v>340</v>
      </c>
      <c r="B118" s="332" t="s">
        <v>341</v>
      </c>
      <c r="C118" s="336">
        <v>92501000</v>
      </c>
      <c r="D118" s="333" t="s">
        <v>689</v>
      </c>
      <c r="E118" s="334">
        <f>'Personnel Details'!J40</f>
        <v>472822489.72000003</v>
      </c>
      <c r="F118" s="333" t="s">
        <v>1022</v>
      </c>
      <c r="G118" s="334">
        <v>86000000</v>
      </c>
      <c r="H118" s="333" t="s">
        <v>1022</v>
      </c>
      <c r="I118" s="334">
        <v>43831440620</v>
      </c>
      <c r="J118" s="333" t="s">
        <v>1023</v>
      </c>
      <c r="K118" s="334">
        <f t="shared" si="5"/>
        <v>44390263109.720001</v>
      </c>
    </row>
    <row r="119" spans="1:11" ht="18" customHeight="1" thickBot="1">
      <c r="A119" s="331" t="s">
        <v>1024</v>
      </c>
      <c r="B119" s="337" t="s">
        <v>1025</v>
      </c>
      <c r="C119" s="336">
        <v>6070000000</v>
      </c>
      <c r="D119" s="333" t="s">
        <v>689</v>
      </c>
      <c r="E119" s="335">
        <v>0</v>
      </c>
      <c r="F119" s="333"/>
      <c r="G119" s="334">
        <v>9000000</v>
      </c>
      <c r="H119" s="333" t="s">
        <v>1026</v>
      </c>
      <c r="I119" s="334">
        <v>7570000000</v>
      </c>
      <c r="J119" s="333" t="s">
        <v>1027</v>
      </c>
      <c r="K119" s="334">
        <f t="shared" si="5"/>
        <v>7579000000</v>
      </c>
    </row>
    <row r="120" spans="1:11" ht="18" customHeight="1" thickBot="1">
      <c r="A120" s="327" t="s">
        <v>1028</v>
      </c>
      <c r="B120" s="328" t="s">
        <v>318</v>
      </c>
      <c r="C120" s="338">
        <f>C121</f>
        <v>11794000</v>
      </c>
      <c r="D120" s="329"/>
      <c r="E120" s="338">
        <f>E121</f>
        <v>160934089.34</v>
      </c>
      <c r="F120" s="329"/>
      <c r="G120" s="338">
        <f>G121</f>
        <v>85500000</v>
      </c>
      <c r="H120" s="329"/>
      <c r="I120" s="338">
        <f>I121</f>
        <v>323000000</v>
      </c>
      <c r="J120" s="329"/>
      <c r="K120" s="338">
        <f>K121</f>
        <v>569434089.34000003</v>
      </c>
    </row>
    <row r="121" spans="1:11" ht="18" customHeight="1" thickBot="1">
      <c r="A121" s="331" t="s">
        <v>317</v>
      </c>
      <c r="B121" s="332" t="s">
        <v>318</v>
      </c>
      <c r="C121" s="336">
        <v>11794000</v>
      </c>
      <c r="D121" s="333" t="s">
        <v>1029</v>
      </c>
      <c r="E121" s="334">
        <f>'Personnel Details'!J27</f>
        <v>160934089.34</v>
      </c>
      <c r="F121" s="333" t="s">
        <v>1030</v>
      </c>
      <c r="G121" s="334">
        <v>85500000</v>
      </c>
      <c r="H121" s="333" t="s">
        <v>1030</v>
      </c>
      <c r="I121" s="334">
        <v>323000000</v>
      </c>
      <c r="J121" s="333" t="s">
        <v>1031</v>
      </c>
      <c r="K121" s="334">
        <f>E121+G121+I121</f>
        <v>569434089.34000003</v>
      </c>
    </row>
    <row r="122" spans="1:11" ht="18" customHeight="1" thickBot="1">
      <c r="A122" s="327" t="s">
        <v>1032</v>
      </c>
      <c r="B122" s="328" t="s">
        <v>319</v>
      </c>
      <c r="C122" s="338">
        <f>SUM(C123:C135)</f>
        <v>10490000000</v>
      </c>
      <c r="D122" s="329"/>
      <c r="E122" s="338">
        <f>SUM(E123:E135)</f>
        <v>189997021.66</v>
      </c>
      <c r="F122" s="329"/>
      <c r="G122" s="338">
        <f>SUM(G123:G135)</f>
        <v>1347500000</v>
      </c>
      <c r="H122" s="329"/>
      <c r="I122" s="338">
        <f>SUM(I123:I135)</f>
        <v>6053469380</v>
      </c>
      <c r="J122" s="329"/>
      <c r="K122" s="338">
        <f>SUM(K123:K135)</f>
        <v>7590966401.6599998</v>
      </c>
    </row>
    <row r="123" spans="1:11" ht="18" customHeight="1" thickBot="1">
      <c r="A123" s="341" t="s">
        <v>154</v>
      </c>
      <c r="B123" s="341" t="s">
        <v>319</v>
      </c>
      <c r="C123" s="343">
        <v>240000000</v>
      </c>
      <c r="D123" s="344" t="s">
        <v>690</v>
      </c>
      <c r="E123" s="346">
        <f>'Personnel Details'!J28</f>
        <v>124178123.22</v>
      </c>
      <c r="F123" s="344" t="s">
        <v>1033</v>
      </c>
      <c r="G123" s="346">
        <f>'Details of OH Cost'!H900</f>
        <v>1036000000</v>
      </c>
      <c r="H123" s="344" t="s">
        <v>1034</v>
      </c>
      <c r="I123" s="346">
        <f>2723469380+'Project Details Capital'!G94</f>
        <v>5673469380</v>
      </c>
      <c r="J123" s="344" t="s">
        <v>1035</v>
      </c>
      <c r="K123" s="346">
        <f t="shared" si="5"/>
        <v>6833647503.2200003</v>
      </c>
    </row>
    <row r="124" spans="1:11" ht="18" customHeight="1" thickBot="1">
      <c r="A124" s="377"/>
      <c r="B124" s="377"/>
      <c r="C124" s="379"/>
      <c r="D124" s="760"/>
      <c r="E124" s="761" t="s">
        <v>1358</v>
      </c>
      <c r="F124" s="760"/>
      <c r="G124" s="381"/>
      <c r="H124" s="760"/>
      <c r="I124" s="381"/>
      <c r="J124" s="760"/>
      <c r="K124" s="381"/>
    </row>
    <row r="125" spans="1:11" ht="18" customHeight="1" thickBot="1">
      <c r="A125" s="341" t="s">
        <v>1036</v>
      </c>
      <c r="B125" s="341" t="s">
        <v>1037</v>
      </c>
      <c r="C125" s="343"/>
      <c r="D125" s="344"/>
      <c r="E125" s="345">
        <v>0</v>
      </c>
      <c r="F125" s="344"/>
      <c r="G125" s="346">
        <v>50000000</v>
      </c>
      <c r="H125" s="344" t="s">
        <v>1038</v>
      </c>
      <c r="I125" s="345">
        <v>0</v>
      </c>
      <c r="J125" s="344"/>
      <c r="K125" s="346">
        <f t="shared" si="5"/>
        <v>50000000</v>
      </c>
    </row>
    <row r="126" spans="1:11" ht="18" customHeight="1" thickBot="1">
      <c r="A126" s="331" t="s">
        <v>1039</v>
      </c>
      <c r="B126" s="332" t="s">
        <v>1040</v>
      </c>
      <c r="C126" s="336"/>
      <c r="D126" s="333"/>
      <c r="E126" s="335">
        <v>0</v>
      </c>
      <c r="F126" s="333"/>
      <c r="G126" s="334">
        <v>10000000</v>
      </c>
      <c r="H126" s="333" t="s">
        <v>1041</v>
      </c>
      <c r="I126" s="335">
        <v>0</v>
      </c>
      <c r="J126" s="333"/>
      <c r="K126" s="334">
        <f t="shared" si="5"/>
        <v>10000000</v>
      </c>
    </row>
    <row r="127" spans="1:11" ht="18" customHeight="1" thickBot="1">
      <c r="A127" s="331" t="s">
        <v>1042</v>
      </c>
      <c r="B127" s="337" t="s">
        <v>1043</v>
      </c>
      <c r="C127" s="336">
        <v>250000000</v>
      </c>
      <c r="D127" s="333" t="s">
        <v>690</v>
      </c>
      <c r="E127" s="335">
        <v>0</v>
      </c>
      <c r="F127" s="333"/>
      <c r="G127" s="334">
        <v>21500000</v>
      </c>
      <c r="H127" s="333" t="s">
        <v>1044</v>
      </c>
      <c r="I127" s="334">
        <v>290000000</v>
      </c>
      <c r="J127" s="333" t="s">
        <v>1045</v>
      </c>
      <c r="K127" s="334">
        <f t="shared" si="5"/>
        <v>311500000</v>
      </c>
    </row>
    <row r="128" spans="1:11" ht="18" customHeight="1" thickBot="1">
      <c r="A128" s="331" t="s">
        <v>1046</v>
      </c>
      <c r="B128" s="332" t="s">
        <v>1047</v>
      </c>
      <c r="C128" s="336"/>
      <c r="D128" s="333"/>
      <c r="E128" s="335">
        <v>0</v>
      </c>
      <c r="F128" s="333"/>
      <c r="G128" s="334">
        <v>12000000</v>
      </c>
      <c r="H128" s="333" t="s">
        <v>1048</v>
      </c>
      <c r="I128" s="335">
        <v>0</v>
      </c>
      <c r="J128" s="333"/>
      <c r="K128" s="334">
        <f t="shared" si="5"/>
        <v>12000000</v>
      </c>
    </row>
    <row r="129" spans="1:11" ht="18" customHeight="1" thickBot="1">
      <c r="A129" s="331" t="s">
        <v>1049</v>
      </c>
      <c r="B129" s="332" t="s">
        <v>544</v>
      </c>
      <c r="C129" s="336">
        <f>'Revenue Details'!G32</f>
        <v>10000000000</v>
      </c>
      <c r="D129" s="333" t="s">
        <v>690</v>
      </c>
      <c r="E129" s="335">
        <v>0</v>
      </c>
      <c r="F129" s="333"/>
      <c r="G129" s="334">
        <v>17000000</v>
      </c>
      <c r="H129" s="333" t="s">
        <v>1050</v>
      </c>
      <c r="I129" s="335">
        <v>0</v>
      </c>
      <c r="J129" s="333"/>
      <c r="K129" s="334">
        <f t="shared" si="5"/>
        <v>17000000</v>
      </c>
    </row>
    <row r="130" spans="1:11" ht="18" customHeight="1" thickBot="1">
      <c r="A130" s="331" t="s">
        <v>1051</v>
      </c>
      <c r="B130" s="332" t="s">
        <v>1052</v>
      </c>
      <c r="C130" s="336"/>
      <c r="D130" s="333"/>
      <c r="E130" s="335">
        <v>0</v>
      </c>
      <c r="F130" s="333"/>
      <c r="G130" s="334">
        <v>16000000</v>
      </c>
      <c r="H130" s="333" t="s">
        <v>1053</v>
      </c>
      <c r="I130" s="335">
        <v>0</v>
      </c>
      <c r="J130" s="333"/>
      <c r="K130" s="334">
        <f t="shared" si="5"/>
        <v>16000000</v>
      </c>
    </row>
    <row r="131" spans="1:11" ht="18" customHeight="1" thickBot="1">
      <c r="A131" s="331" t="s">
        <v>1054</v>
      </c>
      <c r="B131" s="332" t="s">
        <v>1055</v>
      </c>
      <c r="C131" s="336"/>
      <c r="D131" s="333"/>
      <c r="E131" s="335">
        <v>0</v>
      </c>
      <c r="F131" s="333"/>
      <c r="G131" s="334">
        <v>36000000</v>
      </c>
      <c r="H131" s="333" t="s">
        <v>1056</v>
      </c>
      <c r="I131" s="335">
        <v>0</v>
      </c>
      <c r="J131" s="333"/>
      <c r="K131" s="334">
        <f t="shared" si="5"/>
        <v>36000000</v>
      </c>
    </row>
    <row r="132" spans="1:11" ht="18" customHeight="1" thickBot="1">
      <c r="A132" s="331" t="s">
        <v>1057</v>
      </c>
      <c r="B132" s="332" t="s">
        <v>1058</v>
      </c>
      <c r="C132" s="336"/>
      <c r="D132" s="333"/>
      <c r="E132" s="335">
        <v>0</v>
      </c>
      <c r="F132" s="333"/>
      <c r="G132" s="334">
        <v>24000000</v>
      </c>
      <c r="H132" s="333" t="s">
        <v>1056</v>
      </c>
      <c r="I132" s="335">
        <v>0</v>
      </c>
      <c r="J132" s="333"/>
      <c r="K132" s="334">
        <f t="shared" si="5"/>
        <v>24000000</v>
      </c>
    </row>
    <row r="133" spans="1:11" ht="18" customHeight="1" thickBot="1">
      <c r="A133" s="331" t="s">
        <v>1059</v>
      </c>
      <c r="B133" s="337" t="s">
        <v>1060</v>
      </c>
      <c r="C133" s="336"/>
      <c r="D133" s="333"/>
      <c r="E133" s="335">
        <v>0</v>
      </c>
      <c r="F133" s="333"/>
      <c r="G133" s="334">
        <v>24000000</v>
      </c>
      <c r="H133" s="333" t="s">
        <v>1056</v>
      </c>
      <c r="I133" s="335">
        <v>0</v>
      </c>
      <c r="J133" s="333"/>
      <c r="K133" s="334">
        <f t="shared" si="5"/>
        <v>24000000</v>
      </c>
    </row>
    <row r="134" spans="1:11" ht="18" customHeight="1" thickBot="1">
      <c r="A134" s="331" t="s">
        <v>362</v>
      </c>
      <c r="B134" s="332" t="s">
        <v>363</v>
      </c>
      <c r="C134" s="336"/>
      <c r="D134" s="333"/>
      <c r="E134" s="334">
        <f>'Personnel Details'!J52</f>
        <v>65818898.439999998</v>
      </c>
      <c r="F134" s="333"/>
      <c r="G134" s="334">
        <f>'Details of OH Cost'!H936</f>
        <v>65000000</v>
      </c>
      <c r="H134" s="333" t="s">
        <v>1061</v>
      </c>
      <c r="I134" s="334">
        <f>170000000-'Pooled Fund detail Capital'!G22</f>
        <v>90000000</v>
      </c>
      <c r="J134" s="333" t="s">
        <v>1062</v>
      </c>
      <c r="K134" s="334">
        <f t="shared" si="5"/>
        <v>220818898.44</v>
      </c>
    </row>
    <row r="135" spans="1:11" ht="18" customHeight="1" thickBot="1">
      <c r="A135" s="331" t="s">
        <v>1063</v>
      </c>
      <c r="B135" s="332" t="s">
        <v>1064</v>
      </c>
      <c r="C135" s="336"/>
      <c r="D135" s="333"/>
      <c r="E135" s="335">
        <v>0</v>
      </c>
      <c r="F135" s="333"/>
      <c r="G135" s="334">
        <v>36000000</v>
      </c>
      <c r="H135" s="333" t="s">
        <v>1065</v>
      </c>
      <c r="I135" s="335">
        <v>0</v>
      </c>
      <c r="J135" s="333"/>
      <c r="K135" s="334">
        <f t="shared" si="5"/>
        <v>36000000</v>
      </c>
    </row>
    <row r="136" spans="1:11" ht="24.75" customHeight="1" thickBot="1">
      <c r="A136" s="351" t="s">
        <v>1066</v>
      </c>
      <c r="B136" s="352" t="s">
        <v>1067</v>
      </c>
      <c r="C136" s="353">
        <f>C137+C138+C139</f>
        <v>10500000000</v>
      </c>
      <c r="D136" s="354"/>
      <c r="E136" s="355">
        <f>E137+E138+E139</f>
        <v>542341125.36000001</v>
      </c>
      <c r="F136" s="354"/>
      <c r="G136" s="355">
        <f>G137+G138+G139</f>
        <v>101725000</v>
      </c>
      <c r="H136" s="354"/>
      <c r="I136" s="355">
        <f>I137+I138+I139</f>
        <v>14420000000</v>
      </c>
      <c r="J136" s="354"/>
      <c r="K136" s="355">
        <f>K137+K138+K139</f>
        <v>15064066125.360001</v>
      </c>
    </row>
    <row r="137" spans="1:11" ht="18" customHeight="1" thickBot="1">
      <c r="A137" s="341" t="s">
        <v>1068</v>
      </c>
      <c r="B137" s="347" t="s">
        <v>1067</v>
      </c>
      <c r="C137" s="343"/>
      <c r="D137" s="344"/>
      <c r="E137" s="345">
        <v>0</v>
      </c>
      <c r="F137" s="344"/>
      <c r="G137" s="346">
        <v>40000000</v>
      </c>
      <c r="H137" s="344" t="s">
        <v>1069</v>
      </c>
      <c r="I137" s="346">
        <v>60000000</v>
      </c>
      <c r="J137" s="344" t="s">
        <v>1070</v>
      </c>
      <c r="K137" s="346">
        <f t="shared" si="5"/>
        <v>100000000</v>
      </c>
    </row>
    <row r="138" spans="1:11" ht="21.6" customHeight="1" thickBot="1">
      <c r="A138" s="341" t="s">
        <v>396</v>
      </c>
      <c r="B138" s="341" t="s">
        <v>397</v>
      </c>
      <c r="C138" s="343">
        <f>'Revenue Details'!G38</f>
        <v>10000000000</v>
      </c>
      <c r="D138" s="344" t="s">
        <v>1071</v>
      </c>
      <c r="E138" s="346">
        <f>'Personnel Details'!J71</f>
        <v>449204307.54000002</v>
      </c>
      <c r="F138" s="344" t="s">
        <v>1072</v>
      </c>
      <c r="G138" s="346">
        <v>30000000</v>
      </c>
      <c r="H138" s="344" t="s">
        <v>1073</v>
      </c>
      <c r="I138" s="346">
        <f>19360000000-'Pooled Fund detail Capital'!G46</f>
        <v>13360000000</v>
      </c>
      <c r="J138" s="344" t="s">
        <v>1074</v>
      </c>
      <c r="K138" s="367">
        <f t="shared" si="5"/>
        <v>13839204307.540001</v>
      </c>
    </row>
    <row r="139" spans="1:11" ht="21.6" customHeight="1" thickBot="1">
      <c r="A139" s="331" t="s">
        <v>386</v>
      </c>
      <c r="B139" s="356" t="s">
        <v>387</v>
      </c>
      <c r="C139" s="336">
        <v>500000000</v>
      </c>
      <c r="D139" s="333" t="s">
        <v>691</v>
      </c>
      <c r="E139" s="334">
        <f>'Personnel Details'!J66</f>
        <v>93136817.819999993</v>
      </c>
      <c r="F139" s="333" t="s">
        <v>1075</v>
      </c>
      <c r="G139" s="334">
        <v>31725000</v>
      </c>
      <c r="H139" s="333" t="s">
        <v>1076</v>
      </c>
      <c r="I139" s="334">
        <v>1000000000</v>
      </c>
      <c r="J139" s="333" t="s">
        <v>1077</v>
      </c>
      <c r="K139" s="334">
        <f t="shared" si="5"/>
        <v>1124861817.8199999</v>
      </c>
    </row>
    <row r="140" spans="1:11" ht="21.6" customHeight="1" thickBot="1">
      <c r="A140" s="327" t="s">
        <v>1078</v>
      </c>
      <c r="B140" s="328" t="s">
        <v>1079</v>
      </c>
      <c r="C140" s="338">
        <f>C141</f>
        <v>469800000</v>
      </c>
      <c r="D140" s="329"/>
      <c r="E140" s="330">
        <f>E141</f>
        <v>153403523.57999998</v>
      </c>
      <c r="F140" s="329"/>
      <c r="G140" s="330">
        <f>G141</f>
        <v>10000000</v>
      </c>
      <c r="H140" s="329"/>
      <c r="I140" s="330">
        <f>I141</f>
        <v>40000000</v>
      </c>
      <c r="J140" s="329"/>
      <c r="K140" s="330">
        <f>K141</f>
        <v>203403523.57999998</v>
      </c>
    </row>
    <row r="141" spans="1:11" ht="21.6" customHeight="1" thickBot="1">
      <c r="A141" s="331" t="s">
        <v>364</v>
      </c>
      <c r="B141" s="332" t="s">
        <v>365</v>
      </c>
      <c r="C141" s="336">
        <v>469800000</v>
      </c>
      <c r="D141" s="333" t="s">
        <v>691</v>
      </c>
      <c r="E141" s="334">
        <f>'Personnel Details'!J53</f>
        <v>153403523.57999998</v>
      </c>
      <c r="F141" s="333" t="s">
        <v>1080</v>
      </c>
      <c r="G141" s="334">
        <v>10000000</v>
      </c>
      <c r="H141" s="333" t="s">
        <v>1081</v>
      </c>
      <c r="I141" s="334">
        <v>40000000</v>
      </c>
      <c r="J141" s="333" t="s">
        <v>1082</v>
      </c>
      <c r="K141" s="334">
        <f t="shared" si="5"/>
        <v>203403523.57999998</v>
      </c>
    </row>
    <row r="142" spans="1:11" ht="21.6" customHeight="1" thickBot="1">
      <c r="A142" s="327" t="s">
        <v>1083</v>
      </c>
      <c r="B142" s="328" t="s">
        <v>331</v>
      </c>
      <c r="C142" s="338">
        <f>C143+C144</f>
        <v>815840000</v>
      </c>
      <c r="D142" s="329"/>
      <c r="E142" s="330">
        <f>E143+E144</f>
        <v>244745067.68000001</v>
      </c>
      <c r="F142" s="329"/>
      <c r="G142" s="330">
        <f>G143+G144</f>
        <v>59400000</v>
      </c>
      <c r="H142" s="329"/>
      <c r="I142" s="330">
        <f>I143+I144</f>
        <v>7720000000</v>
      </c>
      <c r="J142" s="329"/>
      <c r="K142" s="330">
        <f>K143+K144</f>
        <v>8024145067.6800003</v>
      </c>
    </row>
    <row r="143" spans="1:11" ht="21.6" customHeight="1" thickBot="1">
      <c r="A143" s="331" t="s">
        <v>330</v>
      </c>
      <c r="B143" s="332" t="s">
        <v>331</v>
      </c>
      <c r="C143" s="336">
        <v>815840000</v>
      </c>
      <c r="D143" s="333" t="s">
        <v>1084</v>
      </c>
      <c r="E143" s="334">
        <f>'Personnel Details'!J35</f>
        <v>244745067.68000001</v>
      </c>
      <c r="F143" s="333" t="s">
        <v>1085</v>
      </c>
      <c r="G143" s="334">
        <v>53400000</v>
      </c>
      <c r="H143" s="333" t="s">
        <v>1086</v>
      </c>
      <c r="I143" s="334">
        <f>5700000000+'Project Details Capital'!G101</f>
        <v>7568000000</v>
      </c>
      <c r="J143" s="333" t="s">
        <v>1082</v>
      </c>
      <c r="K143" s="334">
        <f t="shared" si="5"/>
        <v>7866145067.6800003</v>
      </c>
    </row>
    <row r="144" spans="1:11" ht="21.6" customHeight="1" thickBot="1">
      <c r="A144" s="331" t="s">
        <v>1087</v>
      </c>
      <c r="B144" s="332" t="s">
        <v>1088</v>
      </c>
      <c r="C144" s="336"/>
      <c r="D144" s="333"/>
      <c r="E144" s="335">
        <v>0</v>
      </c>
      <c r="F144" s="333"/>
      <c r="G144" s="334">
        <v>6000000</v>
      </c>
      <c r="H144" s="333" t="s">
        <v>1089</v>
      </c>
      <c r="I144" s="334">
        <f>150000000+'Project Details Capital'!G105</f>
        <v>152000000</v>
      </c>
      <c r="J144" s="333" t="s">
        <v>1090</v>
      </c>
      <c r="K144" s="334">
        <f t="shared" si="5"/>
        <v>158000000</v>
      </c>
    </row>
    <row r="145" spans="1:11" ht="21.6" customHeight="1" thickBot="1">
      <c r="A145" s="327" t="s">
        <v>1091</v>
      </c>
      <c r="B145" s="348" t="s">
        <v>335</v>
      </c>
      <c r="C145" s="338">
        <f>SUM(C146:C148)</f>
        <v>248500000</v>
      </c>
      <c r="D145" s="329"/>
      <c r="E145" s="338">
        <f>SUM(E146:E148)</f>
        <v>153235063.19999999</v>
      </c>
      <c r="F145" s="329"/>
      <c r="G145" s="338">
        <f>SUM(G146:G148)</f>
        <v>350000000</v>
      </c>
      <c r="H145" s="329"/>
      <c r="I145" s="338">
        <f>SUM(I146:I148)</f>
        <v>374000000</v>
      </c>
      <c r="J145" s="329"/>
      <c r="K145" s="338">
        <f>SUM(K146:K148)</f>
        <v>877235063.20000005</v>
      </c>
    </row>
    <row r="146" spans="1:11" ht="21.6" customHeight="1" thickBot="1">
      <c r="A146" s="331" t="s">
        <v>1092</v>
      </c>
      <c r="B146" s="337" t="s">
        <v>335</v>
      </c>
      <c r="C146" s="336">
        <v>248500000</v>
      </c>
      <c r="D146" s="333"/>
      <c r="E146" s="334">
        <f>'Personnel Details'!J37</f>
        <v>153235063.19999999</v>
      </c>
      <c r="F146" s="333" t="s">
        <v>1093</v>
      </c>
      <c r="G146" s="334">
        <v>80000000</v>
      </c>
      <c r="H146" s="333" t="s">
        <v>1094</v>
      </c>
      <c r="I146" s="334">
        <v>274000000</v>
      </c>
      <c r="J146" s="333" t="s">
        <v>1095</v>
      </c>
      <c r="K146" s="334">
        <f t="shared" si="5"/>
        <v>507235063.19999999</v>
      </c>
    </row>
    <row r="147" spans="1:11" ht="30.75" customHeight="1" thickBot="1">
      <c r="A147" s="331" t="s">
        <v>1096</v>
      </c>
      <c r="B147" s="337" t="s">
        <v>1097</v>
      </c>
      <c r="C147" s="336"/>
      <c r="D147" s="333"/>
      <c r="E147" s="335">
        <v>0</v>
      </c>
      <c r="F147" s="333"/>
      <c r="G147" s="334">
        <v>20000000</v>
      </c>
      <c r="H147" s="333" t="s">
        <v>1098</v>
      </c>
      <c r="I147" s="335">
        <v>0</v>
      </c>
      <c r="J147" s="333"/>
      <c r="K147" s="334">
        <f t="shared" si="5"/>
        <v>20000000</v>
      </c>
    </row>
    <row r="148" spans="1:11" ht="21.6" customHeight="1" thickBot="1">
      <c r="A148" s="331" t="s">
        <v>1099</v>
      </c>
      <c r="B148" s="332" t="s">
        <v>1100</v>
      </c>
      <c r="C148" s="336"/>
      <c r="D148" s="333"/>
      <c r="E148" s="335">
        <v>0</v>
      </c>
      <c r="F148" s="333"/>
      <c r="G148" s="334">
        <v>250000000</v>
      </c>
      <c r="H148" s="333" t="s">
        <v>1101</v>
      </c>
      <c r="I148" s="334">
        <f>500000000-'Pooled Fund detail Capital'!G6</f>
        <v>100000000</v>
      </c>
      <c r="J148" s="333" t="s">
        <v>1095</v>
      </c>
      <c r="K148" s="334">
        <f t="shared" si="5"/>
        <v>350000000</v>
      </c>
    </row>
    <row r="149" spans="1:11" ht="21.6" customHeight="1" thickBot="1">
      <c r="A149" s="327" t="s">
        <v>1102</v>
      </c>
      <c r="B149" s="328" t="s">
        <v>1103</v>
      </c>
      <c r="C149" s="338">
        <f>C150</f>
        <v>251000</v>
      </c>
      <c r="D149" s="329"/>
      <c r="E149" s="335">
        <v>0</v>
      </c>
      <c r="F149" s="329"/>
      <c r="G149" s="330">
        <f>G150</f>
        <v>30600000</v>
      </c>
      <c r="H149" s="329"/>
      <c r="I149" s="330">
        <f>I150</f>
        <v>150000000</v>
      </c>
      <c r="J149" s="329"/>
      <c r="K149" s="330">
        <f>K150</f>
        <v>180600000</v>
      </c>
    </row>
    <row r="150" spans="1:11" ht="21.6" customHeight="1" thickBot="1">
      <c r="A150" s="331" t="s">
        <v>1104</v>
      </c>
      <c r="B150" s="332" t="s">
        <v>1103</v>
      </c>
      <c r="C150" s="336">
        <v>251000</v>
      </c>
      <c r="D150" s="333" t="s">
        <v>692</v>
      </c>
      <c r="E150" s="335">
        <v>0</v>
      </c>
      <c r="F150" s="333" t="s">
        <v>1101</v>
      </c>
      <c r="G150" s="334">
        <v>30600000</v>
      </c>
      <c r="H150" s="333" t="s">
        <v>1105</v>
      </c>
      <c r="I150" s="334">
        <v>150000000</v>
      </c>
      <c r="J150" s="333" t="s">
        <v>1106</v>
      </c>
      <c r="K150" s="334">
        <f t="shared" si="5"/>
        <v>180600000</v>
      </c>
    </row>
    <row r="151" spans="1:11" ht="21.6" customHeight="1" thickBot="1">
      <c r="A151" s="325" t="s">
        <v>1107</v>
      </c>
      <c r="B151" s="326" t="s">
        <v>1108</v>
      </c>
      <c r="C151" s="349">
        <f>C152+C161</f>
        <v>463066000</v>
      </c>
      <c r="D151" s="350"/>
      <c r="E151" s="349">
        <f>E152+E161</f>
        <v>2772100441.9299998</v>
      </c>
      <c r="F151" s="350"/>
      <c r="G151" s="349">
        <f>G152+G161</f>
        <v>1067600000</v>
      </c>
      <c r="H151" s="350"/>
      <c r="I151" s="349">
        <f>I152+I161</f>
        <v>5472000000</v>
      </c>
      <c r="J151" s="350"/>
      <c r="K151" s="349">
        <f>K152+K161</f>
        <v>9311700441.9300003</v>
      </c>
    </row>
    <row r="152" spans="1:11" ht="21.6" customHeight="1" thickBot="1">
      <c r="A152" s="327" t="s">
        <v>1109</v>
      </c>
      <c r="B152" s="328" t="s">
        <v>377</v>
      </c>
      <c r="C152" s="338">
        <f>SUM(C153:C159)</f>
        <v>415651000</v>
      </c>
      <c r="D152" s="329"/>
      <c r="E152" s="338">
        <f>SUM(E153:E159)</f>
        <v>2422873374.7399998</v>
      </c>
      <c r="F152" s="329"/>
      <c r="G152" s="338">
        <f>SUM(G153:G159)</f>
        <v>886600000</v>
      </c>
      <c r="H152" s="329"/>
      <c r="I152" s="338">
        <f>SUM(I153:I159)</f>
        <v>4760000000</v>
      </c>
      <c r="J152" s="329"/>
      <c r="K152" s="338">
        <f>SUM(K153:K159)</f>
        <v>8069473374.7399998</v>
      </c>
    </row>
    <row r="153" spans="1:11" ht="21.6" customHeight="1" thickBot="1">
      <c r="A153" s="331" t="s">
        <v>375</v>
      </c>
      <c r="B153" s="332" t="s">
        <v>376</v>
      </c>
      <c r="C153" s="336">
        <v>500000</v>
      </c>
      <c r="D153" s="333" t="s">
        <v>1110</v>
      </c>
      <c r="E153" s="334">
        <f>'Personnel Details'!J60</f>
        <v>0</v>
      </c>
      <c r="F153" s="333" t="s">
        <v>1111</v>
      </c>
      <c r="G153" s="334">
        <v>76600000</v>
      </c>
      <c r="H153" s="333" t="s">
        <v>1112</v>
      </c>
      <c r="I153" s="334">
        <v>55000000</v>
      </c>
      <c r="J153" s="333" t="s">
        <v>1113</v>
      </c>
      <c r="K153" s="334">
        <f t="shared" ref="K153:K159" si="6">E153+G153+I153</f>
        <v>131600000</v>
      </c>
    </row>
    <row r="154" spans="1:11" ht="21.6" customHeight="1" thickBot="1">
      <c r="A154" s="331" t="s">
        <v>1114</v>
      </c>
      <c r="B154" s="332" t="s">
        <v>377</v>
      </c>
      <c r="C154" s="336">
        <v>400500000</v>
      </c>
      <c r="D154" s="333" t="s">
        <v>693</v>
      </c>
      <c r="E154" s="334">
        <f>'Personnel Details'!J61</f>
        <v>2422873374.7399998</v>
      </c>
      <c r="F154" s="333" t="s">
        <v>1115</v>
      </c>
      <c r="G154" s="334">
        <f>'Details of OH Cost'!H1003</f>
        <v>455000000</v>
      </c>
      <c r="H154" s="333" t="s">
        <v>1116</v>
      </c>
      <c r="I154" s="334">
        <v>4505000000</v>
      </c>
      <c r="J154" s="333" t="s">
        <v>1117</v>
      </c>
      <c r="K154" s="334">
        <f t="shared" si="6"/>
        <v>7382873374.7399998</v>
      </c>
    </row>
    <row r="155" spans="1:11" ht="21.6" customHeight="1" thickBot="1">
      <c r="A155" s="331" t="s">
        <v>1118</v>
      </c>
      <c r="B155" s="332" t="s">
        <v>1119</v>
      </c>
      <c r="C155" s="336"/>
      <c r="D155" s="333"/>
      <c r="E155" s="335">
        <v>0</v>
      </c>
      <c r="F155" s="333"/>
      <c r="G155" s="334">
        <v>78000000</v>
      </c>
      <c r="H155" s="333" t="s">
        <v>1120</v>
      </c>
      <c r="I155" s="335">
        <v>0</v>
      </c>
      <c r="J155" s="333"/>
      <c r="K155" s="334">
        <f t="shared" si="6"/>
        <v>78000000</v>
      </c>
    </row>
    <row r="156" spans="1:11" ht="21.6" customHeight="1" thickBot="1">
      <c r="A156" s="331" t="s">
        <v>291</v>
      </c>
      <c r="B156" s="332" t="s">
        <v>292</v>
      </c>
      <c r="C156" s="336">
        <v>14651000</v>
      </c>
      <c r="D156" s="333" t="s">
        <v>693</v>
      </c>
      <c r="E156" s="334">
        <f>'Personnel Details'!J14</f>
        <v>0</v>
      </c>
      <c r="F156" s="333" t="s">
        <v>1121</v>
      </c>
      <c r="G156" s="334">
        <f>'Details of OH Cost'!H1072</f>
        <v>125000000</v>
      </c>
      <c r="H156" s="333" t="s">
        <v>1122</v>
      </c>
      <c r="I156" s="334">
        <v>200000000</v>
      </c>
      <c r="J156" s="333" t="s">
        <v>1123</v>
      </c>
      <c r="K156" s="334">
        <f t="shared" si="6"/>
        <v>325000000</v>
      </c>
    </row>
    <row r="157" spans="1:11" ht="21.6" customHeight="1" thickBot="1">
      <c r="A157" s="331" t="s">
        <v>1124</v>
      </c>
      <c r="B157" s="332" t="s">
        <v>1125</v>
      </c>
      <c r="C157" s="336"/>
      <c r="D157" s="333"/>
      <c r="E157" s="335">
        <v>0</v>
      </c>
      <c r="F157" s="333"/>
      <c r="G157" s="334">
        <v>50000000</v>
      </c>
      <c r="H157" s="333" t="s">
        <v>1126</v>
      </c>
      <c r="I157" s="335">
        <v>0</v>
      </c>
      <c r="J157" s="333"/>
      <c r="K157" s="334">
        <f t="shared" si="6"/>
        <v>50000000</v>
      </c>
    </row>
    <row r="158" spans="1:11" ht="21.6" customHeight="1" thickBot="1">
      <c r="A158" s="331" t="s">
        <v>1127</v>
      </c>
      <c r="B158" s="332" t="s">
        <v>1128</v>
      </c>
      <c r="C158" s="336"/>
      <c r="D158" s="333"/>
      <c r="E158" s="335">
        <v>0</v>
      </c>
      <c r="F158" s="333"/>
      <c r="G158" s="334">
        <v>60000000</v>
      </c>
      <c r="H158" s="333" t="s">
        <v>1129</v>
      </c>
      <c r="I158" s="335">
        <v>0</v>
      </c>
      <c r="J158" s="333"/>
      <c r="K158" s="334">
        <f t="shared" si="6"/>
        <v>60000000</v>
      </c>
    </row>
    <row r="159" spans="1:11" ht="21.6" customHeight="1" thickBot="1">
      <c r="A159" s="331" t="s">
        <v>1130</v>
      </c>
      <c r="B159" s="762" t="s">
        <v>1131</v>
      </c>
      <c r="C159" s="343"/>
      <c r="D159" s="344"/>
      <c r="E159" s="345">
        <v>0</v>
      </c>
      <c r="F159" s="344"/>
      <c r="G159" s="346">
        <v>42000000</v>
      </c>
      <c r="H159" s="344" t="s">
        <v>1132</v>
      </c>
      <c r="I159" s="345">
        <v>0</v>
      </c>
      <c r="J159" s="344"/>
      <c r="K159" s="346">
        <f t="shared" si="6"/>
        <v>42000000</v>
      </c>
    </row>
    <row r="160" spans="1:11" ht="21.6" customHeight="1" thickBot="1">
      <c r="A160" s="759"/>
      <c r="B160" s="378"/>
      <c r="C160" s="379"/>
      <c r="D160" s="760"/>
      <c r="E160" s="763" t="s">
        <v>1319</v>
      </c>
      <c r="F160" s="760"/>
      <c r="G160" s="381"/>
      <c r="H160" s="760"/>
      <c r="I160" s="380"/>
      <c r="J160" s="760"/>
      <c r="K160" s="381"/>
    </row>
    <row r="161" spans="1:11" ht="21.6" customHeight="1" thickBot="1">
      <c r="A161" s="327" t="s">
        <v>1133</v>
      </c>
      <c r="B161" s="351" t="s">
        <v>329</v>
      </c>
      <c r="C161" s="353">
        <f>SUM(C162:C164)</f>
        <v>47415000</v>
      </c>
      <c r="D161" s="354"/>
      <c r="E161" s="353">
        <f>SUM(E162:E164)</f>
        <v>349227067.19</v>
      </c>
      <c r="F161" s="354"/>
      <c r="G161" s="353">
        <f>SUM(G162:G164)</f>
        <v>181000000</v>
      </c>
      <c r="H161" s="354"/>
      <c r="I161" s="353">
        <f>SUM(I162:I164)</f>
        <v>712000000</v>
      </c>
      <c r="J161" s="354"/>
      <c r="K161" s="353">
        <f>SUM(K162:K164)</f>
        <v>1242227067.1900001</v>
      </c>
    </row>
    <row r="162" spans="1:11" ht="21.6" customHeight="1" thickBot="1">
      <c r="A162" s="331" t="s">
        <v>328</v>
      </c>
      <c r="B162" s="332" t="s">
        <v>329</v>
      </c>
      <c r="C162" s="336">
        <v>42415000</v>
      </c>
      <c r="D162" s="333" t="s">
        <v>1134</v>
      </c>
      <c r="E162" s="334">
        <f>'Personnel Details'!J34</f>
        <v>339977108.94</v>
      </c>
      <c r="F162" s="333" t="s">
        <v>1135</v>
      </c>
      <c r="G162" s="334">
        <v>128000000</v>
      </c>
      <c r="H162" s="333" t="s">
        <v>1136</v>
      </c>
      <c r="I162" s="334">
        <v>480000000</v>
      </c>
      <c r="J162" s="333" t="s">
        <v>1137</v>
      </c>
      <c r="K162" s="334">
        <f t="shared" ref="K162:K164" si="7">E162+G162+I162</f>
        <v>947977108.94000006</v>
      </c>
    </row>
    <row r="163" spans="1:11" ht="21.6" customHeight="1" thickBot="1">
      <c r="A163" s="331" t="s">
        <v>378</v>
      </c>
      <c r="B163" s="332" t="s">
        <v>379</v>
      </c>
      <c r="C163" s="336">
        <v>5000000</v>
      </c>
      <c r="D163" s="333" t="s">
        <v>694</v>
      </c>
      <c r="E163" s="334">
        <f>'Personnel Details'!J62</f>
        <v>9249958.25</v>
      </c>
      <c r="F163" s="333" t="s">
        <v>1138</v>
      </c>
      <c r="G163" s="334">
        <v>34000000</v>
      </c>
      <c r="H163" s="333" t="s">
        <v>1139</v>
      </c>
      <c r="I163" s="334">
        <v>228000000</v>
      </c>
      <c r="J163" s="333" t="s">
        <v>1140</v>
      </c>
      <c r="K163" s="334">
        <f t="shared" si="7"/>
        <v>271249958.25</v>
      </c>
    </row>
    <row r="164" spans="1:11" ht="21.6" customHeight="1" thickBot="1">
      <c r="A164" s="331" t="s">
        <v>1141</v>
      </c>
      <c r="B164" s="337" t="s">
        <v>1142</v>
      </c>
      <c r="C164" s="336"/>
      <c r="D164" s="333"/>
      <c r="E164" s="335">
        <v>0</v>
      </c>
      <c r="F164" s="333"/>
      <c r="G164" s="334">
        <v>19000000</v>
      </c>
      <c r="H164" s="333" t="s">
        <v>1143</v>
      </c>
      <c r="I164" s="334">
        <v>4000000</v>
      </c>
      <c r="J164" s="333" t="s">
        <v>1140</v>
      </c>
      <c r="K164" s="334">
        <f t="shared" si="7"/>
        <v>23000000</v>
      </c>
    </row>
    <row r="165" spans="1:11" ht="21.6" customHeight="1" thickBot="1">
      <c r="A165" s="325" t="s">
        <v>1144</v>
      </c>
      <c r="B165" s="326" t="s">
        <v>1145</v>
      </c>
      <c r="C165" s="349">
        <f>C166+C168</f>
        <v>0</v>
      </c>
      <c r="D165" s="350"/>
      <c r="E165" s="349">
        <f>E168</f>
        <v>38464111</v>
      </c>
      <c r="F165" s="350"/>
      <c r="G165" s="349">
        <f>G166+G168</f>
        <v>12689809000</v>
      </c>
      <c r="H165" s="350"/>
      <c r="I165" s="349">
        <f>I166+I168</f>
        <v>200000000</v>
      </c>
      <c r="J165" s="350"/>
      <c r="K165" s="349">
        <f>K166+K168</f>
        <v>12928273111</v>
      </c>
    </row>
    <row r="166" spans="1:11" ht="21.6" customHeight="1" thickBot="1">
      <c r="A166" s="327" t="s">
        <v>1146</v>
      </c>
      <c r="B166" s="348" t="s">
        <v>637</v>
      </c>
      <c r="C166" s="338">
        <f>C167</f>
        <v>0</v>
      </c>
      <c r="D166" s="329"/>
      <c r="E166" s="340">
        <f>E167</f>
        <v>0</v>
      </c>
      <c r="F166" s="329"/>
      <c r="G166" s="330">
        <f>G167</f>
        <v>12599809000</v>
      </c>
      <c r="H166" s="329"/>
      <c r="I166" s="340">
        <f>I167</f>
        <v>0</v>
      </c>
      <c r="J166" s="329"/>
      <c r="K166" s="330">
        <f>K167</f>
        <v>12599809000</v>
      </c>
    </row>
    <row r="167" spans="1:11" ht="21.6" customHeight="1" thickBot="1">
      <c r="A167" s="331" t="s">
        <v>1147</v>
      </c>
      <c r="B167" s="337" t="s">
        <v>637</v>
      </c>
      <c r="C167" s="336"/>
      <c r="D167" s="333"/>
      <c r="E167" s="335">
        <v>0</v>
      </c>
      <c r="F167" s="333"/>
      <c r="G167" s="334">
        <f>'Transfer Details'!H8</f>
        <v>12599809000</v>
      </c>
      <c r="H167" s="333" t="s">
        <v>1148</v>
      </c>
      <c r="I167" s="335">
        <v>0</v>
      </c>
      <c r="J167" s="333"/>
      <c r="K167" s="334">
        <f t="shared" ref="K167" si="8">E167+G167+I167</f>
        <v>12599809000</v>
      </c>
    </row>
    <row r="168" spans="1:11" ht="21.6" customHeight="1" thickBot="1">
      <c r="A168" s="327" t="s">
        <v>1149</v>
      </c>
      <c r="B168" s="348" t="s">
        <v>337</v>
      </c>
      <c r="C168" s="338">
        <f>C169</f>
        <v>0</v>
      </c>
      <c r="D168" s="329"/>
      <c r="E168" s="330">
        <f>E169</f>
        <v>38464111</v>
      </c>
      <c r="F168" s="329"/>
      <c r="G168" s="330">
        <f>G169</f>
        <v>90000000</v>
      </c>
      <c r="H168" s="329"/>
      <c r="I168" s="330">
        <f>I169</f>
        <v>200000000</v>
      </c>
      <c r="J168" s="329"/>
      <c r="K168" s="330">
        <f>K169</f>
        <v>328464111</v>
      </c>
    </row>
    <row r="169" spans="1:11" ht="18" customHeight="1" thickBot="1">
      <c r="A169" s="331" t="s">
        <v>336</v>
      </c>
      <c r="B169" s="337" t="s">
        <v>337</v>
      </c>
      <c r="C169" s="336"/>
      <c r="D169" s="333"/>
      <c r="E169" s="334">
        <f>'Personnel Details'!J38</f>
        <v>38464111</v>
      </c>
      <c r="F169" s="333" t="s">
        <v>1148</v>
      </c>
      <c r="G169" s="334">
        <v>90000000</v>
      </c>
      <c r="H169" s="333" t="s">
        <v>1150</v>
      </c>
      <c r="I169" s="334">
        <f>300000000-'Pooled Fund detail Capital'!G28</f>
        <v>200000000</v>
      </c>
      <c r="J169" s="333" t="s">
        <v>1151</v>
      </c>
      <c r="K169" s="334">
        <f t="shared" ref="K169" si="9">E169+G169+I169</f>
        <v>328464111</v>
      </c>
    </row>
    <row r="170" spans="1:11" ht="21.6" customHeight="1" thickBot="1">
      <c r="A170" s="325" t="s">
        <v>1152</v>
      </c>
      <c r="B170" s="326" t="s">
        <v>1153</v>
      </c>
      <c r="C170" s="349">
        <f>C171+C174+C180+C206+C220+C225+C227+C229</f>
        <v>4890901000</v>
      </c>
      <c r="D170" s="350"/>
      <c r="E170" s="349">
        <f>E171+E174+E180+E206+E220+E225+E227+E229</f>
        <v>36439631113.889984</v>
      </c>
      <c r="F170" s="350"/>
      <c r="G170" s="349">
        <f>G171+G174+G180+G206+G220+G225+G227+G229</f>
        <v>17574595980</v>
      </c>
      <c r="H170" s="350"/>
      <c r="I170" s="349">
        <f>I171+I174+I180+I206+I220+I225+I227+I229</f>
        <v>32204922650</v>
      </c>
      <c r="J170" s="350"/>
      <c r="K170" s="349">
        <f>K171+K174+K180+K206+K220+K225+K227+K229</f>
        <v>86219149743.889984</v>
      </c>
    </row>
    <row r="171" spans="1:11" ht="18.600000000000001" customHeight="1" thickBot="1">
      <c r="A171" s="327" t="s">
        <v>1154</v>
      </c>
      <c r="B171" s="328" t="s">
        <v>343</v>
      </c>
      <c r="C171" s="338">
        <f>C172+C173</f>
        <v>0</v>
      </c>
      <c r="D171" s="329"/>
      <c r="E171" s="338">
        <f>E172+E173</f>
        <v>82420563.069999993</v>
      </c>
      <c r="F171" s="329"/>
      <c r="G171" s="338">
        <f>G172+G173</f>
        <v>1087500000</v>
      </c>
      <c r="H171" s="329"/>
      <c r="I171" s="338">
        <f>I172+I173</f>
        <v>380000000</v>
      </c>
      <c r="J171" s="329"/>
      <c r="K171" s="338">
        <f>K172+K173</f>
        <v>1549920563.0700002</v>
      </c>
    </row>
    <row r="172" spans="1:11" ht="21.6" customHeight="1" thickBot="1">
      <c r="A172" s="331" t="s">
        <v>342</v>
      </c>
      <c r="B172" s="332" t="s">
        <v>343</v>
      </c>
      <c r="C172" s="336"/>
      <c r="D172" s="333"/>
      <c r="E172" s="334">
        <f>'Personnel Details'!J41</f>
        <v>55667554.490000002</v>
      </c>
      <c r="F172" s="333" t="s">
        <v>1155</v>
      </c>
      <c r="G172" s="334">
        <v>92500000</v>
      </c>
      <c r="H172" s="333" t="s">
        <v>1155</v>
      </c>
      <c r="I172" s="334">
        <f>350000000-'Pooled Fund detail Capital'!G9+'Project Details Capital'!G114</f>
        <v>360000000</v>
      </c>
      <c r="J172" s="333" t="s">
        <v>1156</v>
      </c>
      <c r="K172" s="334">
        <f>E172+G172+I172</f>
        <v>508167554.49000001</v>
      </c>
    </row>
    <row r="173" spans="1:11" ht="19.2" customHeight="1" thickBot="1">
      <c r="A173" s="341" t="s">
        <v>114</v>
      </c>
      <c r="B173" s="342" t="s">
        <v>368</v>
      </c>
      <c r="C173" s="343"/>
      <c r="D173" s="344"/>
      <c r="E173" s="346">
        <f>'Personnel Details'!J55</f>
        <v>26753008.579999998</v>
      </c>
      <c r="F173" s="344" t="s">
        <v>1157</v>
      </c>
      <c r="G173" s="346">
        <f>915000000+'Grant Details '!G20-'Pooled Fund OH Cost'!G7</f>
        <v>995000000</v>
      </c>
      <c r="H173" s="344" t="s">
        <v>1157</v>
      </c>
      <c r="I173" s="346">
        <v>20000000</v>
      </c>
      <c r="J173" s="344" t="s">
        <v>1158</v>
      </c>
      <c r="K173" s="346">
        <f>E173+G173+I173</f>
        <v>1041753008.58</v>
      </c>
    </row>
    <row r="174" spans="1:11" ht="16.2" customHeight="1" thickBot="1">
      <c r="A174" s="351" t="s">
        <v>1159</v>
      </c>
      <c r="B174" s="362" t="s">
        <v>339</v>
      </c>
      <c r="C174" s="353">
        <f>C175+C176+C177+C178+C179</f>
        <v>1256000</v>
      </c>
      <c r="D174" s="354"/>
      <c r="E174" s="353">
        <f>E175+E176+E177+E178+E179</f>
        <v>153200350.75999999</v>
      </c>
      <c r="F174" s="354"/>
      <c r="G174" s="353">
        <f>G175+G176+G177+G178+G179</f>
        <v>596700000</v>
      </c>
      <c r="H174" s="354"/>
      <c r="I174" s="353">
        <f>I175+I176+I177+I178+I179</f>
        <v>1311000000</v>
      </c>
      <c r="J174" s="354"/>
      <c r="K174" s="353">
        <f>K175+K176+K177+K178+K179</f>
        <v>2060900350.76</v>
      </c>
    </row>
    <row r="175" spans="1:11" ht="21.6" customHeight="1" thickBot="1">
      <c r="A175" s="331" t="s">
        <v>338</v>
      </c>
      <c r="B175" s="332" t="s">
        <v>339</v>
      </c>
      <c r="C175" s="336">
        <v>1256000</v>
      </c>
      <c r="D175" s="333" t="s">
        <v>694</v>
      </c>
      <c r="E175" s="334">
        <f>'Personnel Details'!J39</f>
        <v>153200350.75999999</v>
      </c>
      <c r="F175" s="333" t="s">
        <v>1160</v>
      </c>
      <c r="G175" s="334">
        <f>'Details of OH Cost'!H1150</f>
        <v>194500000</v>
      </c>
      <c r="H175" s="333" t="s">
        <v>1160</v>
      </c>
      <c r="I175" s="334">
        <f>903000000+'Project Details Capital'!G118</f>
        <v>911000000</v>
      </c>
      <c r="J175" s="333" t="s">
        <v>1161</v>
      </c>
      <c r="K175" s="334">
        <f>E175+G175+I175</f>
        <v>1258700350.76</v>
      </c>
    </row>
    <row r="176" spans="1:11" ht="19.95" customHeight="1" thickBot="1">
      <c r="A176" s="331" t="s">
        <v>1162</v>
      </c>
      <c r="B176" s="337" t="s">
        <v>1163</v>
      </c>
      <c r="C176" s="336"/>
      <c r="D176" s="333"/>
      <c r="E176" s="335">
        <v>0</v>
      </c>
      <c r="F176" s="333"/>
      <c r="G176" s="334">
        <v>92200000</v>
      </c>
      <c r="H176" s="333" t="s">
        <v>1164</v>
      </c>
      <c r="I176" s="334">
        <v>40000000</v>
      </c>
      <c r="J176" s="333" t="s">
        <v>1165</v>
      </c>
      <c r="K176" s="334">
        <f>E176+G176+I176</f>
        <v>132200000</v>
      </c>
    </row>
    <row r="177" spans="1:11" ht="19.95" customHeight="1" thickBot="1">
      <c r="A177" s="341" t="s">
        <v>1166</v>
      </c>
      <c r="B177" s="342" t="s">
        <v>1167</v>
      </c>
      <c r="C177" s="343"/>
      <c r="D177" s="360"/>
      <c r="E177" s="345">
        <v>0</v>
      </c>
      <c r="F177" s="344"/>
      <c r="G177" s="346">
        <v>12000000</v>
      </c>
      <c r="H177" s="344" t="s">
        <v>1168</v>
      </c>
      <c r="I177" s="346">
        <v>0</v>
      </c>
      <c r="J177" s="344"/>
      <c r="K177" s="367">
        <f t="shared" ref="K177:K219" si="10">E177+G177+I177</f>
        <v>12000000</v>
      </c>
    </row>
    <row r="178" spans="1:11" ht="19.95" customHeight="1" thickBot="1">
      <c r="A178" s="331" t="s">
        <v>447</v>
      </c>
      <c r="B178" s="332" t="s">
        <v>445</v>
      </c>
      <c r="C178" s="336"/>
      <c r="D178" s="361"/>
      <c r="E178" s="335">
        <v>0</v>
      </c>
      <c r="F178" s="333"/>
      <c r="G178" s="334">
        <v>198000000</v>
      </c>
      <c r="H178" s="333" t="s">
        <v>1169</v>
      </c>
      <c r="I178" s="334">
        <f>135000000+'Project Details Capital'!G122</f>
        <v>160000000</v>
      </c>
      <c r="J178" s="333" t="s">
        <v>1170</v>
      </c>
      <c r="K178" s="334">
        <f t="shared" si="10"/>
        <v>358000000</v>
      </c>
    </row>
    <row r="179" spans="1:11" ht="19.95" customHeight="1" thickBot="1">
      <c r="A179" s="331" t="s">
        <v>1171</v>
      </c>
      <c r="B179" s="332" t="s">
        <v>1172</v>
      </c>
      <c r="C179" s="336"/>
      <c r="D179" s="361"/>
      <c r="E179" s="335">
        <v>0</v>
      </c>
      <c r="F179" s="333"/>
      <c r="G179" s="334">
        <v>100000000</v>
      </c>
      <c r="H179" s="333" t="s">
        <v>1173</v>
      </c>
      <c r="I179" s="334">
        <v>200000000</v>
      </c>
      <c r="J179" s="333" t="s">
        <v>1174</v>
      </c>
      <c r="K179" s="334">
        <f t="shared" si="10"/>
        <v>300000000</v>
      </c>
    </row>
    <row r="180" spans="1:11" ht="19.95" customHeight="1" thickBot="1">
      <c r="A180" s="327" t="s">
        <v>1175</v>
      </c>
      <c r="B180" s="328" t="s">
        <v>321</v>
      </c>
      <c r="C180" s="338">
        <f>SUM(C181:C205)</f>
        <v>2658277000</v>
      </c>
      <c r="D180" s="329"/>
      <c r="E180" s="338">
        <f>SUM(E181:E205)</f>
        <v>22351062056.23</v>
      </c>
      <c r="F180" s="329"/>
      <c r="G180" s="338">
        <f>SUM(G181:G205)</f>
        <v>11072820000</v>
      </c>
      <c r="H180" s="329"/>
      <c r="I180" s="338">
        <f>SUM(I181:I205)</f>
        <v>10208000000</v>
      </c>
      <c r="J180" s="329"/>
      <c r="K180" s="338">
        <f>SUM(K181:K205)</f>
        <v>43631882056.229996</v>
      </c>
    </row>
    <row r="181" spans="1:11" ht="19.95" customHeight="1" thickBot="1">
      <c r="A181" s="331" t="s">
        <v>320</v>
      </c>
      <c r="B181" s="332" t="s">
        <v>321</v>
      </c>
      <c r="C181" s="336">
        <v>904500000</v>
      </c>
      <c r="D181" s="333" t="s">
        <v>695</v>
      </c>
      <c r="E181" s="334">
        <f>'Personnel Details'!J29</f>
        <v>1535219523.5</v>
      </c>
      <c r="F181" s="333" t="s">
        <v>1176</v>
      </c>
      <c r="G181" s="334">
        <f>'Details of OH Cost'!H1194</f>
        <v>567000000</v>
      </c>
      <c r="H181" s="333" t="s">
        <v>1177</v>
      </c>
      <c r="I181" s="334">
        <v>2800000000</v>
      </c>
      <c r="J181" s="333" t="s">
        <v>1178</v>
      </c>
      <c r="K181" s="334">
        <f t="shared" si="10"/>
        <v>4902219523.5</v>
      </c>
    </row>
    <row r="182" spans="1:11" ht="19.95" customHeight="1" thickBot="1">
      <c r="A182" s="331" t="s">
        <v>1179</v>
      </c>
      <c r="B182" s="332" t="s">
        <v>1180</v>
      </c>
      <c r="C182" s="336"/>
      <c r="D182" s="333"/>
      <c r="E182" s="345">
        <v>0</v>
      </c>
      <c r="F182" s="333"/>
      <c r="G182" s="334">
        <v>10000000</v>
      </c>
      <c r="H182" s="333" t="s">
        <v>1181</v>
      </c>
      <c r="I182" s="335">
        <v>0</v>
      </c>
      <c r="J182" s="333"/>
      <c r="K182" s="334">
        <f t="shared" si="10"/>
        <v>10000000</v>
      </c>
    </row>
    <row r="183" spans="1:11" ht="19.95" customHeight="1" thickBot="1">
      <c r="A183" s="331" t="s">
        <v>1182</v>
      </c>
      <c r="B183" s="332" t="s">
        <v>1183</v>
      </c>
      <c r="C183" s="336"/>
      <c r="D183" s="333"/>
      <c r="E183" s="345">
        <v>0</v>
      </c>
      <c r="F183" s="333"/>
      <c r="G183" s="334">
        <v>9000000</v>
      </c>
      <c r="H183" s="333" t="s">
        <v>1184</v>
      </c>
      <c r="I183" s="335">
        <v>0</v>
      </c>
      <c r="J183" s="333"/>
      <c r="K183" s="334">
        <f t="shared" si="10"/>
        <v>9000000</v>
      </c>
    </row>
    <row r="184" spans="1:11" ht="19.95" customHeight="1" thickBot="1">
      <c r="A184" s="331" t="s">
        <v>1185</v>
      </c>
      <c r="B184" s="332" t="s">
        <v>1186</v>
      </c>
      <c r="C184" s="336"/>
      <c r="D184" s="333"/>
      <c r="E184" s="345">
        <v>0</v>
      </c>
      <c r="F184" s="333"/>
      <c r="G184" s="334">
        <v>7500000</v>
      </c>
      <c r="H184" s="333" t="s">
        <v>1187</v>
      </c>
      <c r="I184" s="334">
        <v>1000000</v>
      </c>
      <c r="J184" s="333" t="s">
        <v>1188</v>
      </c>
      <c r="K184" s="334">
        <f t="shared" si="10"/>
        <v>8500000</v>
      </c>
    </row>
    <row r="185" spans="1:11" ht="19.95" customHeight="1" thickBot="1">
      <c r="A185" s="331" t="s">
        <v>414</v>
      </c>
      <c r="B185" s="337" t="s">
        <v>415</v>
      </c>
      <c r="C185" s="336">
        <v>1746112000</v>
      </c>
      <c r="D185" s="333" t="s">
        <v>1189</v>
      </c>
      <c r="E185" s="334">
        <f>'Personnel Details'!J80</f>
        <v>256099564.06999999</v>
      </c>
      <c r="F185" s="333" t="s">
        <v>1190</v>
      </c>
      <c r="G185" s="334">
        <f>'Details of OH Cost'!H1236</f>
        <v>101400000</v>
      </c>
      <c r="H185" s="333" t="s">
        <v>1191</v>
      </c>
      <c r="I185" s="334">
        <v>3675000000</v>
      </c>
      <c r="J185" s="333" t="s">
        <v>1188</v>
      </c>
      <c r="K185" s="334">
        <f t="shared" si="10"/>
        <v>4032499564.0700002</v>
      </c>
    </row>
    <row r="186" spans="1:11" ht="19.95" customHeight="1" thickBot="1">
      <c r="A186" s="331" t="s">
        <v>1192</v>
      </c>
      <c r="B186" s="337" t="s">
        <v>1193</v>
      </c>
      <c r="C186" s="336"/>
      <c r="D186" s="333"/>
      <c r="E186" s="345">
        <v>0</v>
      </c>
      <c r="F186" s="333"/>
      <c r="G186" s="334">
        <v>43200000</v>
      </c>
      <c r="H186" s="333" t="s">
        <v>1194</v>
      </c>
      <c r="I186" s="335">
        <v>0</v>
      </c>
      <c r="J186" s="333"/>
      <c r="K186" s="334">
        <f t="shared" si="10"/>
        <v>43200000</v>
      </c>
    </row>
    <row r="187" spans="1:11" ht="19.95" customHeight="1" thickBot="1">
      <c r="A187" s="331" t="s">
        <v>1195</v>
      </c>
      <c r="B187" s="332" t="s">
        <v>779</v>
      </c>
      <c r="C187" s="336"/>
      <c r="D187" s="333"/>
      <c r="E187" s="345">
        <v>0</v>
      </c>
      <c r="F187" s="333"/>
      <c r="G187" s="334">
        <f>'Details of OH Cost'!H1268</f>
        <v>38000000</v>
      </c>
      <c r="H187" s="333" t="s">
        <v>1196</v>
      </c>
      <c r="I187" s="335">
        <v>0</v>
      </c>
      <c r="J187" s="333"/>
      <c r="K187" s="334">
        <f t="shared" si="10"/>
        <v>38000000</v>
      </c>
    </row>
    <row r="188" spans="1:11" ht="19.95" customHeight="1" thickBot="1">
      <c r="A188" s="331" t="s">
        <v>380</v>
      </c>
      <c r="B188" s="332" t="s">
        <v>381</v>
      </c>
      <c r="C188" s="336">
        <v>500000</v>
      </c>
      <c r="D188" s="333" t="s">
        <v>696</v>
      </c>
      <c r="E188" s="334">
        <f>'Personnel Details'!J63</f>
        <v>39285464.840000004</v>
      </c>
      <c r="F188" s="333" t="s">
        <v>1196</v>
      </c>
      <c r="G188" s="334">
        <v>20000000</v>
      </c>
      <c r="H188" s="333" t="s">
        <v>1197</v>
      </c>
      <c r="I188" s="334">
        <v>48500000</v>
      </c>
      <c r="J188" s="333" t="s">
        <v>1198</v>
      </c>
      <c r="K188" s="334">
        <f t="shared" si="10"/>
        <v>107785464.84</v>
      </c>
    </row>
    <row r="189" spans="1:11" ht="19.95" customHeight="1" thickBot="1">
      <c r="A189" s="331" t="s">
        <v>1199</v>
      </c>
      <c r="B189" s="332" t="s">
        <v>1200</v>
      </c>
      <c r="C189" s="336"/>
      <c r="D189" s="333"/>
      <c r="E189" s="345">
        <v>0</v>
      </c>
      <c r="F189" s="333"/>
      <c r="G189" s="334">
        <f>'Grant Details '!H24</f>
        <v>5285820000</v>
      </c>
      <c r="H189" s="333" t="s">
        <v>1201</v>
      </c>
      <c r="I189" s="334">
        <v>230000000</v>
      </c>
      <c r="J189" s="333" t="s">
        <v>1202</v>
      </c>
      <c r="K189" s="334">
        <f t="shared" si="10"/>
        <v>5515820000</v>
      </c>
    </row>
    <row r="190" spans="1:11" ht="19.95" customHeight="1" thickBot="1">
      <c r="A190" s="331" t="s">
        <v>1203</v>
      </c>
      <c r="B190" s="332" t="s">
        <v>1204</v>
      </c>
      <c r="C190" s="336"/>
      <c r="D190" s="333"/>
      <c r="E190" s="345">
        <v>0</v>
      </c>
      <c r="F190" s="333"/>
      <c r="G190" s="334">
        <v>2740000000</v>
      </c>
      <c r="H190" s="333" t="s">
        <v>1205</v>
      </c>
      <c r="I190" s="334">
        <v>250000000</v>
      </c>
      <c r="J190" s="333" t="s">
        <v>1202</v>
      </c>
      <c r="K190" s="334">
        <f t="shared" si="10"/>
        <v>2990000000</v>
      </c>
    </row>
    <row r="191" spans="1:11" ht="19.95" customHeight="1" thickBot="1">
      <c r="A191" s="331" t="s">
        <v>1206</v>
      </c>
      <c r="B191" s="337" t="s">
        <v>1207</v>
      </c>
      <c r="C191" s="336"/>
      <c r="D191" s="333"/>
      <c r="E191" s="345">
        <v>0</v>
      </c>
      <c r="F191" s="333"/>
      <c r="G191" s="334">
        <v>950000000</v>
      </c>
      <c r="H191" s="333" t="s">
        <v>1205</v>
      </c>
      <c r="I191" s="334">
        <v>700000000</v>
      </c>
      <c r="J191" s="333" t="s">
        <v>1202</v>
      </c>
      <c r="K191" s="334">
        <f t="shared" si="10"/>
        <v>1650000000</v>
      </c>
    </row>
    <row r="192" spans="1:11" ht="19.95" customHeight="1" thickBot="1">
      <c r="A192" s="331" t="s">
        <v>1208</v>
      </c>
      <c r="B192" s="332" t="s">
        <v>1209</v>
      </c>
      <c r="C192" s="336"/>
      <c r="D192" s="333"/>
      <c r="E192" s="345">
        <v>0</v>
      </c>
      <c r="F192" s="333"/>
      <c r="G192" s="334">
        <v>950000000</v>
      </c>
      <c r="H192" s="333" t="s">
        <v>1210</v>
      </c>
      <c r="I192" s="334">
        <v>1350000000</v>
      </c>
      <c r="J192" s="333" t="s">
        <v>1211</v>
      </c>
      <c r="K192" s="334">
        <f t="shared" si="10"/>
        <v>2300000000</v>
      </c>
    </row>
    <row r="193" spans="1:11" ht="19.95" customHeight="1" thickBot="1">
      <c r="A193" s="331" t="s">
        <v>552</v>
      </c>
      <c r="B193" s="332" t="s">
        <v>416</v>
      </c>
      <c r="C193" s="336">
        <v>15000</v>
      </c>
      <c r="D193" s="333" t="s">
        <v>696</v>
      </c>
      <c r="E193" s="334">
        <f>'Personnel Details'!J81</f>
        <v>19968750058.540001</v>
      </c>
      <c r="F193" s="333" t="s">
        <v>1212</v>
      </c>
      <c r="G193" s="334">
        <v>63500000</v>
      </c>
      <c r="H193" s="333" t="s">
        <v>1213</v>
      </c>
      <c r="I193" s="334">
        <v>18000000</v>
      </c>
      <c r="J193" s="333" t="s">
        <v>1214</v>
      </c>
      <c r="K193" s="334">
        <f t="shared" si="10"/>
        <v>20050250058.540001</v>
      </c>
    </row>
    <row r="194" spans="1:11" ht="19.95" customHeight="1" thickBot="1">
      <c r="A194" s="331" t="s">
        <v>1215</v>
      </c>
      <c r="B194" s="332" t="s">
        <v>1216</v>
      </c>
      <c r="C194" s="336"/>
      <c r="D194" s="333"/>
      <c r="E194" s="345">
        <v>0</v>
      </c>
      <c r="F194" s="333"/>
      <c r="G194" s="334">
        <v>3600000</v>
      </c>
      <c r="H194" s="333" t="s">
        <v>1217</v>
      </c>
      <c r="I194" s="334">
        <v>1500000</v>
      </c>
      <c r="J194" s="333" t="s">
        <v>1214</v>
      </c>
      <c r="K194" s="334">
        <f t="shared" si="10"/>
        <v>5100000</v>
      </c>
    </row>
    <row r="195" spans="1:11" ht="19.95" customHeight="1" thickBot="1">
      <c r="A195" s="331" t="s">
        <v>1218</v>
      </c>
      <c r="B195" s="332" t="s">
        <v>1219</v>
      </c>
      <c r="C195" s="336"/>
      <c r="D195" s="333"/>
      <c r="E195" s="345">
        <v>0</v>
      </c>
      <c r="F195" s="333"/>
      <c r="G195" s="334">
        <v>3600000</v>
      </c>
      <c r="H195" s="333" t="s">
        <v>1220</v>
      </c>
      <c r="I195" s="334">
        <v>1000000</v>
      </c>
      <c r="J195" s="333" t="s">
        <v>1214</v>
      </c>
      <c r="K195" s="334">
        <f t="shared" si="10"/>
        <v>4600000</v>
      </c>
    </row>
    <row r="196" spans="1:11" ht="19.95" customHeight="1" thickBot="1">
      <c r="A196" s="341" t="s">
        <v>1221</v>
      </c>
      <c r="B196" s="342" t="s">
        <v>1222</v>
      </c>
      <c r="C196" s="343"/>
      <c r="D196" s="344"/>
      <c r="E196" s="345">
        <v>0</v>
      </c>
      <c r="F196" s="344"/>
      <c r="G196" s="346">
        <v>3600000</v>
      </c>
      <c r="H196" s="344" t="s">
        <v>1223</v>
      </c>
      <c r="I196" s="346">
        <v>1000000</v>
      </c>
      <c r="J196" s="344" t="s">
        <v>1214</v>
      </c>
      <c r="K196" s="346">
        <f t="shared" si="10"/>
        <v>4600000</v>
      </c>
    </row>
    <row r="197" spans="1:11" ht="19.95" customHeight="1" thickBot="1">
      <c r="A197" s="331" t="s">
        <v>1224</v>
      </c>
      <c r="B197" s="341" t="s">
        <v>1225</v>
      </c>
      <c r="C197" s="343"/>
      <c r="D197" s="344"/>
      <c r="E197" s="345">
        <v>0</v>
      </c>
      <c r="F197" s="344"/>
      <c r="G197" s="346">
        <v>3600000</v>
      </c>
      <c r="H197" s="344" t="s">
        <v>1226</v>
      </c>
      <c r="I197" s="346">
        <v>1000000</v>
      </c>
      <c r="J197" s="344" t="s">
        <v>1214</v>
      </c>
      <c r="K197" s="346">
        <f t="shared" si="10"/>
        <v>4600000</v>
      </c>
    </row>
    <row r="198" spans="1:11" ht="19.95" customHeight="1" thickBot="1">
      <c r="A198" s="785"/>
      <c r="B198" s="377"/>
      <c r="C198" s="379"/>
      <c r="D198" s="760"/>
      <c r="E198" s="763" t="s">
        <v>1359</v>
      </c>
      <c r="F198" s="760"/>
      <c r="G198" s="381"/>
      <c r="H198" s="760"/>
      <c r="I198" s="381"/>
      <c r="J198" s="760"/>
      <c r="K198" s="381"/>
    </row>
    <row r="199" spans="1:11" ht="19.95" customHeight="1" thickBot="1">
      <c r="A199" s="331" t="s">
        <v>1227</v>
      </c>
      <c r="B199" s="341" t="s">
        <v>1228</v>
      </c>
      <c r="C199" s="343"/>
      <c r="D199" s="344"/>
      <c r="E199" s="345">
        <v>0</v>
      </c>
      <c r="F199" s="344"/>
      <c r="G199" s="346">
        <v>4600000</v>
      </c>
      <c r="H199" s="344" t="s">
        <v>1229</v>
      </c>
      <c r="I199" s="346">
        <v>500000</v>
      </c>
      <c r="J199" s="344" t="s">
        <v>1230</v>
      </c>
      <c r="K199" s="346">
        <f t="shared" si="10"/>
        <v>5100000</v>
      </c>
    </row>
    <row r="200" spans="1:11" ht="19.95" customHeight="1" thickBot="1">
      <c r="A200" s="331" t="s">
        <v>1231</v>
      </c>
      <c r="B200" s="332" t="s">
        <v>1232</v>
      </c>
      <c r="C200" s="336"/>
      <c r="D200" s="333"/>
      <c r="E200" s="345">
        <v>0</v>
      </c>
      <c r="F200" s="333"/>
      <c r="G200" s="334">
        <v>3600000</v>
      </c>
      <c r="H200" s="333" t="s">
        <v>1233</v>
      </c>
      <c r="I200" s="334">
        <v>1000000</v>
      </c>
      <c r="J200" s="333" t="s">
        <v>1234</v>
      </c>
      <c r="K200" s="334">
        <f t="shared" si="10"/>
        <v>4600000</v>
      </c>
    </row>
    <row r="201" spans="1:11" ht="19.95" customHeight="1" thickBot="1">
      <c r="A201" s="331" t="s">
        <v>1235</v>
      </c>
      <c r="B201" s="332" t="s">
        <v>1236</v>
      </c>
      <c r="C201" s="336"/>
      <c r="D201" s="333"/>
      <c r="E201" s="345">
        <v>0</v>
      </c>
      <c r="F201" s="333"/>
      <c r="G201" s="334">
        <v>3600000</v>
      </c>
      <c r="H201" s="333" t="s">
        <v>1237</v>
      </c>
      <c r="I201" s="334">
        <v>1500000</v>
      </c>
      <c r="J201" s="333" t="s">
        <v>1234</v>
      </c>
      <c r="K201" s="334">
        <f t="shared" si="10"/>
        <v>5100000</v>
      </c>
    </row>
    <row r="202" spans="1:11" ht="19.95" customHeight="1" thickBot="1">
      <c r="A202" s="331" t="s">
        <v>1238</v>
      </c>
      <c r="B202" s="332" t="s">
        <v>1239</v>
      </c>
      <c r="C202" s="336"/>
      <c r="D202" s="333"/>
      <c r="E202" s="345">
        <v>0</v>
      </c>
      <c r="F202" s="333"/>
      <c r="G202" s="334">
        <v>3600000</v>
      </c>
      <c r="H202" s="333" t="s">
        <v>1240</v>
      </c>
      <c r="I202" s="334">
        <v>1500000</v>
      </c>
      <c r="J202" s="333" t="s">
        <v>1234</v>
      </c>
      <c r="K202" s="334">
        <f t="shared" si="10"/>
        <v>5100000</v>
      </c>
    </row>
    <row r="203" spans="1:11" ht="19.95" customHeight="1" thickBot="1">
      <c r="A203" s="331" t="s">
        <v>1241</v>
      </c>
      <c r="B203" s="332" t="s">
        <v>1242</v>
      </c>
      <c r="C203" s="336"/>
      <c r="D203" s="333"/>
      <c r="E203" s="345">
        <v>0</v>
      </c>
      <c r="F203" s="333"/>
      <c r="G203" s="334">
        <v>3600000</v>
      </c>
      <c r="H203" s="333" t="s">
        <v>1243</v>
      </c>
      <c r="I203" s="334">
        <v>1500000</v>
      </c>
      <c r="J203" s="333" t="s">
        <v>1234</v>
      </c>
      <c r="K203" s="334">
        <f t="shared" si="10"/>
        <v>5100000</v>
      </c>
    </row>
    <row r="204" spans="1:11" ht="16.95" customHeight="1" thickBot="1">
      <c r="A204" s="331" t="s">
        <v>280</v>
      </c>
      <c r="B204" s="332" t="s">
        <v>281</v>
      </c>
      <c r="C204" s="336">
        <v>7150000</v>
      </c>
      <c r="D204" s="333" t="s">
        <v>696</v>
      </c>
      <c r="E204" s="334">
        <f>'Personnel Details'!J8</f>
        <v>529210471.81999999</v>
      </c>
      <c r="F204" s="333" t="s">
        <v>1244</v>
      </c>
      <c r="G204" s="334">
        <v>38000000</v>
      </c>
      <c r="H204" s="333" t="s">
        <v>1245</v>
      </c>
      <c r="I204" s="334">
        <v>1105000000</v>
      </c>
      <c r="J204" s="333" t="s">
        <v>1246</v>
      </c>
      <c r="K204" s="334">
        <f t="shared" si="10"/>
        <v>1672210471.8199999</v>
      </c>
    </row>
    <row r="205" spans="1:11" ht="19.95" customHeight="1" thickBot="1">
      <c r="A205" s="331" t="s">
        <v>388</v>
      </c>
      <c r="B205" s="332" t="s">
        <v>389</v>
      </c>
      <c r="C205" s="336"/>
      <c r="D205" s="333"/>
      <c r="E205" s="334">
        <f>'Personnel Details'!J67</f>
        <v>22496973.460000001</v>
      </c>
      <c r="F205" s="333" t="s">
        <v>1247</v>
      </c>
      <c r="G205" s="334">
        <v>216000000</v>
      </c>
      <c r="H205" s="333" t="s">
        <v>1247</v>
      </c>
      <c r="I205" s="334">
        <v>20000000</v>
      </c>
      <c r="J205" s="333" t="s">
        <v>1248</v>
      </c>
      <c r="K205" s="334">
        <f t="shared" si="10"/>
        <v>258496973.46000001</v>
      </c>
    </row>
    <row r="206" spans="1:11" ht="17.55" customHeight="1" thickBot="1">
      <c r="A206" s="327" t="s">
        <v>1249</v>
      </c>
      <c r="B206" s="328" t="s">
        <v>325</v>
      </c>
      <c r="C206" s="338">
        <f>SUM(C207:C219)</f>
        <v>1128471000</v>
      </c>
      <c r="D206" s="329"/>
      <c r="E206" s="338">
        <f>E207+E208+E209+E210+E211+E212+E213+E214+E215+E216+E217+E218+E219</f>
        <v>12811031250.889999</v>
      </c>
      <c r="F206" s="329"/>
      <c r="G206" s="338">
        <f>SUM(G207:G219)</f>
        <v>1583080000</v>
      </c>
      <c r="H206" s="329"/>
      <c r="I206" s="338">
        <f>SUM(I207:I219)</f>
        <v>13881200000</v>
      </c>
      <c r="J206" s="329"/>
      <c r="K206" s="338">
        <f>SUM(K207:K219)</f>
        <v>28275311250.889999</v>
      </c>
    </row>
    <row r="207" spans="1:11" ht="16.95" customHeight="1" thickBot="1">
      <c r="A207" s="331" t="s">
        <v>139</v>
      </c>
      <c r="B207" s="332" t="s">
        <v>325</v>
      </c>
      <c r="C207" s="336">
        <v>85378000</v>
      </c>
      <c r="D207" s="333" t="s">
        <v>1250</v>
      </c>
      <c r="E207" s="334">
        <f>'Personnel Details'!J32</f>
        <v>830839095.44000006</v>
      </c>
      <c r="F207" s="333" t="s">
        <v>1251</v>
      </c>
      <c r="G207" s="334">
        <f>'Details of OH Cost'!H1319</f>
        <v>237499999.99999997</v>
      </c>
      <c r="H207" s="333" t="s">
        <v>1252</v>
      </c>
      <c r="I207" s="334">
        <f>1661200000+'Project Details Capital'!G126</f>
        <v>3161200000</v>
      </c>
      <c r="J207" s="333" t="s">
        <v>1253</v>
      </c>
      <c r="K207" s="334">
        <f t="shared" si="10"/>
        <v>4229539095.4400001</v>
      </c>
    </row>
    <row r="208" spans="1:11" ht="19.95" customHeight="1" thickBot="1">
      <c r="A208" s="331" t="s">
        <v>1254</v>
      </c>
      <c r="B208" s="337" t="s">
        <v>1255</v>
      </c>
      <c r="C208" s="336"/>
      <c r="D208" s="333"/>
      <c r="E208" s="335">
        <v>0</v>
      </c>
      <c r="F208" s="333"/>
      <c r="G208" s="334">
        <f>'Details of OH Cost'!H1348</f>
        <v>86000000</v>
      </c>
      <c r="H208" s="333" t="s">
        <v>1256</v>
      </c>
      <c r="I208" s="335">
        <v>0</v>
      </c>
      <c r="J208" s="333"/>
      <c r="K208" s="334">
        <f t="shared" si="10"/>
        <v>86000000</v>
      </c>
    </row>
    <row r="209" spans="1:11" ht="16.2" customHeight="1" thickBot="1">
      <c r="A209" s="331" t="s">
        <v>1257</v>
      </c>
      <c r="B209" s="332" t="s">
        <v>1258</v>
      </c>
      <c r="C209" s="336"/>
      <c r="D209" s="333"/>
      <c r="E209" s="335">
        <v>0</v>
      </c>
      <c r="F209" s="333"/>
      <c r="G209" s="334">
        <v>39500000</v>
      </c>
      <c r="H209" s="333" t="s">
        <v>1259</v>
      </c>
      <c r="I209" s="334">
        <v>286000000</v>
      </c>
      <c r="J209" s="333" t="s">
        <v>1260</v>
      </c>
      <c r="K209" s="334">
        <f t="shared" si="10"/>
        <v>325500000</v>
      </c>
    </row>
    <row r="210" spans="1:11" ht="16.95" customHeight="1" thickBot="1">
      <c r="A210" s="331" t="s">
        <v>289</v>
      </c>
      <c r="B210" s="332" t="s">
        <v>290</v>
      </c>
      <c r="C210" s="336">
        <v>1040000000</v>
      </c>
      <c r="D210" s="333" t="s">
        <v>697</v>
      </c>
      <c r="E210" s="334">
        <f>'Personnel Details'!J13</f>
        <v>64406785.799999997</v>
      </c>
      <c r="F210" s="333" t="s">
        <v>1261</v>
      </c>
      <c r="G210" s="334">
        <v>489500000</v>
      </c>
      <c r="H210" s="333" t="s">
        <v>1262</v>
      </c>
      <c r="I210" s="334">
        <f>1750000000+'Project Details Capital'!G129</f>
        <v>1840000000</v>
      </c>
      <c r="J210" s="333" t="s">
        <v>1263</v>
      </c>
      <c r="K210" s="334">
        <f t="shared" si="10"/>
        <v>2393906785.8000002</v>
      </c>
    </row>
    <row r="211" spans="1:11" ht="15" customHeight="1" thickBot="1">
      <c r="A211" s="331" t="s">
        <v>402</v>
      </c>
      <c r="B211" s="332" t="s">
        <v>403</v>
      </c>
      <c r="C211" s="336"/>
      <c r="D211" s="333"/>
      <c r="E211" s="334">
        <f>'Personnel Details'!J74</f>
        <v>1687367172.4400001</v>
      </c>
      <c r="F211" s="333" t="s">
        <v>1264</v>
      </c>
      <c r="G211" s="334">
        <v>127580000</v>
      </c>
      <c r="H211" s="333" t="s">
        <v>1265</v>
      </c>
      <c r="I211" s="334">
        <f>107000000-'Pooled Fund detail Capital'!G34</f>
        <v>87000000</v>
      </c>
      <c r="J211" s="333" t="s">
        <v>1266</v>
      </c>
      <c r="K211" s="334">
        <f t="shared" si="10"/>
        <v>1901947172.4400001</v>
      </c>
    </row>
    <row r="212" spans="1:11" ht="18" customHeight="1" thickBot="1">
      <c r="A212" s="331" t="s">
        <v>773</v>
      </c>
      <c r="B212" s="337" t="s">
        <v>774</v>
      </c>
      <c r="C212" s="336"/>
      <c r="D212" s="333"/>
      <c r="E212" s="335">
        <v>0</v>
      </c>
      <c r="F212" s="333"/>
      <c r="G212" s="334">
        <f>'Pool Fund Grant'!H10</f>
        <v>350000000</v>
      </c>
      <c r="H212" s="333" t="s">
        <v>1267</v>
      </c>
      <c r="I212" s="334">
        <f>7250000000+'Project Details Capital'!G133</f>
        <v>7390000000</v>
      </c>
      <c r="J212" s="333" t="s">
        <v>1268</v>
      </c>
      <c r="K212" s="334">
        <f t="shared" si="10"/>
        <v>7740000000</v>
      </c>
    </row>
    <row r="213" spans="1:11" ht="19.95" customHeight="1" thickBot="1">
      <c r="A213" s="331" t="s">
        <v>301</v>
      </c>
      <c r="B213" s="332" t="s">
        <v>302</v>
      </c>
      <c r="C213" s="336">
        <v>3093000</v>
      </c>
      <c r="D213" s="333" t="s">
        <v>697</v>
      </c>
      <c r="E213" s="334">
        <f>'Personnel Details'!J19</f>
        <v>10183130912.98</v>
      </c>
      <c r="F213" s="333" t="s">
        <v>1267</v>
      </c>
      <c r="G213" s="334">
        <v>79000000</v>
      </c>
      <c r="H213" s="333" t="s">
        <v>1269</v>
      </c>
      <c r="I213" s="334">
        <f>495000000+'Project Details Capital'!G137</f>
        <v>795000000</v>
      </c>
      <c r="J213" s="333" t="s">
        <v>1270</v>
      </c>
      <c r="K213" s="334">
        <f t="shared" si="10"/>
        <v>11057130912.98</v>
      </c>
    </row>
    <row r="214" spans="1:11" ht="18" customHeight="1" thickBot="1">
      <c r="A214" s="331" t="s">
        <v>1271</v>
      </c>
      <c r="B214" s="332" t="s">
        <v>1272</v>
      </c>
      <c r="C214" s="336"/>
      <c r="D214" s="333"/>
      <c r="E214" s="335">
        <v>0</v>
      </c>
      <c r="F214" s="333"/>
      <c r="G214" s="334">
        <v>36000000</v>
      </c>
      <c r="H214" s="333" t="s">
        <v>1273</v>
      </c>
      <c r="I214" s="335">
        <v>0</v>
      </c>
      <c r="J214" s="333"/>
      <c r="K214" s="334">
        <f t="shared" si="10"/>
        <v>36000000</v>
      </c>
    </row>
    <row r="215" spans="1:11" ht="19.95" customHeight="1" thickBot="1">
      <c r="A215" s="331" t="s">
        <v>1274</v>
      </c>
      <c r="B215" s="332" t="s">
        <v>1275</v>
      </c>
      <c r="C215" s="336"/>
      <c r="D215" s="333"/>
      <c r="E215" s="335">
        <v>0</v>
      </c>
      <c r="F215" s="333"/>
      <c r="G215" s="334">
        <f>'Details of OH Cost'!H1391</f>
        <v>9000000</v>
      </c>
      <c r="H215" s="333" t="s">
        <v>1276</v>
      </c>
      <c r="I215" s="334">
        <v>2000000</v>
      </c>
      <c r="J215" s="333" t="s">
        <v>1277</v>
      </c>
      <c r="K215" s="334">
        <f t="shared" si="10"/>
        <v>11000000</v>
      </c>
    </row>
    <row r="216" spans="1:11" ht="16.95" customHeight="1" thickBot="1">
      <c r="A216" s="341" t="s">
        <v>1278</v>
      </c>
      <c r="B216" s="342" t="s">
        <v>1279</v>
      </c>
      <c r="C216" s="343"/>
      <c r="D216" s="344"/>
      <c r="E216" s="345">
        <v>0</v>
      </c>
      <c r="F216" s="344"/>
      <c r="G216" s="346">
        <v>10000000</v>
      </c>
      <c r="H216" s="344" t="s">
        <v>1280</v>
      </c>
      <c r="I216" s="346">
        <v>26000000</v>
      </c>
      <c r="J216" s="344" t="s">
        <v>1281</v>
      </c>
      <c r="K216" s="346">
        <f t="shared" si="10"/>
        <v>36000000</v>
      </c>
    </row>
    <row r="217" spans="1:11" ht="16.95" customHeight="1" thickBot="1">
      <c r="A217" s="341" t="s">
        <v>1282</v>
      </c>
      <c r="B217" s="342" t="s">
        <v>1283</v>
      </c>
      <c r="C217" s="343"/>
      <c r="D217" s="344"/>
      <c r="E217" s="345">
        <v>0</v>
      </c>
      <c r="F217" s="344"/>
      <c r="G217" s="346">
        <v>33000000</v>
      </c>
      <c r="H217" s="344" t="s">
        <v>1284</v>
      </c>
      <c r="I217" s="346">
        <v>162000000</v>
      </c>
      <c r="J217" s="344" t="s">
        <v>1202</v>
      </c>
      <c r="K217" s="346">
        <f t="shared" si="10"/>
        <v>195000000</v>
      </c>
    </row>
    <row r="218" spans="1:11" ht="15.6" customHeight="1" thickBot="1">
      <c r="A218" s="331" t="s">
        <v>1285</v>
      </c>
      <c r="B218" s="332" t="s">
        <v>1286</v>
      </c>
      <c r="C218" s="336"/>
      <c r="D218" s="333"/>
      <c r="E218" s="335">
        <v>0</v>
      </c>
      <c r="F218" s="333"/>
      <c r="G218" s="334">
        <v>12000000</v>
      </c>
      <c r="H218" s="333" t="s">
        <v>1287</v>
      </c>
      <c r="I218" s="334">
        <v>120000000</v>
      </c>
      <c r="J218" s="333" t="s">
        <v>1288</v>
      </c>
      <c r="K218" s="334">
        <f t="shared" si="10"/>
        <v>132000000</v>
      </c>
    </row>
    <row r="219" spans="1:11" ht="19.95" customHeight="1" thickBot="1">
      <c r="A219" s="341" t="s">
        <v>356</v>
      </c>
      <c r="B219" s="347" t="s">
        <v>357</v>
      </c>
      <c r="C219" s="343"/>
      <c r="D219" s="344"/>
      <c r="E219" s="346">
        <f>'Personnel Details'!J49</f>
        <v>45287284.229999997</v>
      </c>
      <c r="F219" s="344" t="s">
        <v>1289</v>
      </c>
      <c r="G219" s="346">
        <v>74000000</v>
      </c>
      <c r="H219" s="344" t="s">
        <v>1289</v>
      </c>
      <c r="I219" s="346">
        <v>12000000</v>
      </c>
      <c r="J219" s="344" t="s">
        <v>1290</v>
      </c>
      <c r="K219" s="334">
        <f t="shared" si="10"/>
        <v>131287284.22999999</v>
      </c>
    </row>
    <row r="220" spans="1:11" ht="26.55" customHeight="1" thickBot="1">
      <c r="A220" s="351" t="s">
        <v>1291</v>
      </c>
      <c r="B220" s="362" t="s">
        <v>323</v>
      </c>
      <c r="C220" s="353">
        <f>SUM(C221:C224)</f>
        <v>1100449000</v>
      </c>
      <c r="D220" s="354"/>
      <c r="E220" s="353">
        <f>SUM(E221:E224)</f>
        <v>473638075.34000003</v>
      </c>
      <c r="F220" s="354"/>
      <c r="G220" s="353">
        <f>SUM(G221:G224)</f>
        <v>311448500</v>
      </c>
      <c r="H220" s="354"/>
      <c r="I220" s="353">
        <f>SUM(I221:I224)</f>
        <v>3274722650</v>
      </c>
      <c r="J220" s="354"/>
      <c r="K220" s="353">
        <f>SUM(K221:K224)</f>
        <v>4059809225.3400002</v>
      </c>
    </row>
    <row r="221" spans="1:11" ht="26.55" customHeight="1" thickBot="1">
      <c r="A221" s="331" t="s">
        <v>322</v>
      </c>
      <c r="B221" s="332" t="s">
        <v>323</v>
      </c>
      <c r="C221" s="336">
        <v>30951000</v>
      </c>
      <c r="D221" s="333" t="s">
        <v>698</v>
      </c>
      <c r="E221" s="363">
        <f>'Personnel Details'!J30</f>
        <v>167697189.69</v>
      </c>
      <c r="F221" s="333" t="s">
        <v>1292</v>
      </c>
      <c r="G221" s="334">
        <v>185000000</v>
      </c>
      <c r="H221" s="333" t="s">
        <v>1292</v>
      </c>
      <c r="I221" s="334">
        <f>825000000+36000000</f>
        <v>861000000</v>
      </c>
      <c r="J221" s="333" t="s">
        <v>1293</v>
      </c>
      <c r="K221" s="334">
        <f t="shared" ref="K221:K226" si="11">E221+G221+I221</f>
        <v>1213697189.6900001</v>
      </c>
    </row>
    <row r="222" spans="1:11" ht="26.55" customHeight="1" thickBot="1">
      <c r="A222" s="331" t="s">
        <v>344</v>
      </c>
      <c r="B222" s="332" t="s">
        <v>345</v>
      </c>
      <c r="C222" s="336">
        <v>1000000000</v>
      </c>
      <c r="D222" s="333" t="s">
        <v>698</v>
      </c>
      <c r="E222" s="334">
        <f>'Personnel Details'!J42</f>
        <v>39639624.909999996</v>
      </c>
      <c r="F222" s="333" t="s">
        <v>1294</v>
      </c>
      <c r="G222" s="334">
        <v>8700000</v>
      </c>
      <c r="H222" s="333" t="s">
        <v>1295</v>
      </c>
      <c r="I222" s="334">
        <v>1350000000</v>
      </c>
      <c r="J222" s="333" t="s">
        <v>1296</v>
      </c>
      <c r="K222" s="334">
        <f t="shared" si="11"/>
        <v>1398339624.9100001</v>
      </c>
    </row>
    <row r="223" spans="1:11" ht="26.55" customHeight="1" thickBot="1">
      <c r="A223" s="331" t="s">
        <v>1297</v>
      </c>
      <c r="B223" s="332" t="s">
        <v>1298</v>
      </c>
      <c r="C223" s="336">
        <v>30000000</v>
      </c>
      <c r="D223" s="333" t="s">
        <v>698</v>
      </c>
      <c r="E223" s="335">
        <v>0</v>
      </c>
      <c r="F223" s="333"/>
      <c r="G223" s="334">
        <v>40000000</v>
      </c>
      <c r="H223" s="333" t="s">
        <v>1299</v>
      </c>
      <c r="I223" s="334">
        <v>127000000</v>
      </c>
      <c r="J223" s="333" t="s">
        <v>1300</v>
      </c>
      <c r="K223" s="334">
        <f t="shared" si="11"/>
        <v>167000000</v>
      </c>
    </row>
    <row r="224" spans="1:11" ht="26.55" customHeight="1" thickBot="1">
      <c r="A224" s="331" t="s">
        <v>394</v>
      </c>
      <c r="B224" s="332" t="s">
        <v>395</v>
      </c>
      <c r="C224" s="336">
        <v>39498000</v>
      </c>
      <c r="D224" s="333" t="s">
        <v>1301</v>
      </c>
      <c r="E224" s="334">
        <f>'Personnel Details'!J70</f>
        <v>266301260.74000001</v>
      </c>
      <c r="F224" s="333" t="s">
        <v>1302</v>
      </c>
      <c r="G224" s="334">
        <f>'Details of OH Cost'!H1450</f>
        <v>77748500</v>
      </c>
      <c r="H224" s="333" t="s">
        <v>1303</v>
      </c>
      <c r="I224" s="334">
        <f>808000000+'Project Details Capital'!G140</f>
        <v>936722650</v>
      </c>
      <c r="J224" s="333" t="s">
        <v>1304</v>
      </c>
      <c r="K224" s="334">
        <f t="shared" si="11"/>
        <v>1280772410.74</v>
      </c>
    </row>
    <row r="225" spans="1:11" ht="26.55" customHeight="1" thickBot="1">
      <c r="A225" s="327" t="s">
        <v>1305</v>
      </c>
      <c r="B225" s="328" t="s">
        <v>393</v>
      </c>
      <c r="C225" s="338">
        <f>C226</f>
        <v>0</v>
      </c>
      <c r="D225" s="329"/>
      <c r="E225" s="338">
        <f>E226</f>
        <v>400640211.69999999</v>
      </c>
      <c r="F225" s="329"/>
      <c r="G225" s="338">
        <f>G226</f>
        <v>225000000</v>
      </c>
      <c r="H225" s="329"/>
      <c r="I225" s="338">
        <f>I226</f>
        <v>300000000</v>
      </c>
      <c r="J225" s="329"/>
      <c r="K225" s="338">
        <f>K226</f>
        <v>925640211.70000005</v>
      </c>
    </row>
    <row r="226" spans="1:11" ht="26.55" customHeight="1" thickBot="1">
      <c r="A226" s="331" t="s">
        <v>392</v>
      </c>
      <c r="B226" s="332" t="s">
        <v>393</v>
      </c>
      <c r="C226" s="336"/>
      <c r="D226" s="333"/>
      <c r="E226" s="334">
        <f>'Personnel Details'!J69</f>
        <v>400640211.69999999</v>
      </c>
      <c r="F226" s="333" t="s">
        <v>1306</v>
      </c>
      <c r="G226" s="334">
        <v>225000000</v>
      </c>
      <c r="H226" s="333" t="s">
        <v>1307</v>
      </c>
      <c r="I226" s="334">
        <f>900000000-'Pooled Fund detail Capital'!G25</f>
        <v>300000000</v>
      </c>
      <c r="J226" s="333" t="s">
        <v>1308</v>
      </c>
      <c r="K226" s="334">
        <f t="shared" si="11"/>
        <v>925640211.70000005</v>
      </c>
    </row>
    <row r="227" spans="1:11" ht="26.55" customHeight="1" thickBot="1">
      <c r="A227" s="327" t="s">
        <v>1309</v>
      </c>
      <c r="B227" s="348" t="s">
        <v>333</v>
      </c>
      <c r="C227" s="338">
        <f>C228</f>
        <v>2448000</v>
      </c>
      <c r="D227" s="329"/>
      <c r="E227" s="338">
        <f>E228</f>
        <v>71758972.560000002</v>
      </c>
      <c r="F227" s="329"/>
      <c r="G227" s="338">
        <f>G228</f>
        <v>2635047480</v>
      </c>
      <c r="H227" s="329"/>
      <c r="I227" s="338">
        <f>I228</f>
        <v>42500000</v>
      </c>
      <c r="J227" s="329"/>
      <c r="K227" s="338">
        <f>K228</f>
        <v>2749306452.5599999</v>
      </c>
    </row>
    <row r="228" spans="1:11" ht="26.55" customHeight="1" thickBot="1">
      <c r="A228" s="331" t="s">
        <v>332</v>
      </c>
      <c r="B228" s="337" t="s">
        <v>333</v>
      </c>
      <c r="C228" s="336">
        <v>2448000</v>
      </c>
      <c r="D228" s="333" t="s">
        <v>699</v>
      </c>
      <c r="E228" s="334">
        <f>'Personnel Details'!J36</f>
        <v>71758972.560000002</v>
      </c>
      <c r="F228" s="333" t="s">
        <v>1310</v>
      </c>
      <c r="G228" s="334">
        <v>2635047480</v>
      </c>
      <c r="H228" s="333" t="s">
        <v>1311</v>
      </c>
      <c r="I228" s="334">
        <v>42500000</v>
      </c>
      <c r="J228" s="333" t="s">
        <v>1308</v>
      </c>
      <c r="K228" s="334">
        <f>E228+G228+I228</f>
        <v>2749306452.5599999</v>
      </c>
    </row>
    <row r="229" spans="1:11" ht="26.55" customHeight="1" thickBot="1">
      <c r="A229" s="327" t="s">
        <v>1312</v>
      </c>
      <c r="B229" s="348" t="s">
        <v>1313</v>
      </c>
      <c r="C229" s="338">
        <f>SUM(C230:C231)</f>
        <v>0</v>
      </c>
      <c r="D229" s="329"/>
      <c r="E229" s="338">
        <f>SUM(E230:E231)</f>
        <v>95879633.340000004</v>
      </c>
      <c r="F229" s="329"/>
      <c r="G229" s="338">
        <f>SUM(G230:G231)</f>
        <v>63000000</v>
      </c>
      <c r="H229" s="329"/>
      <c r="I229" s="338">
        <f>SUM(I230:I231)</f>
        <v>2807500000</v>
      </c>
      <c r="J229" s="329"/>
      <c r="K229" s="338">
        <f>SUM(K230:K231)</f>
        <v>2966379633.3400002</v>
      </c>
    </row>
    <row r="230" spans="1:11" ht="26.55" customHeight="1" thickBot="1">
      <c r="A230" s="331" t="s">
        <v>295</v>
      </c>
      <c r="B230" s="337" t="s">
        <v>296</v>
      </c>
      <c r="C230" s="336"/>
      <c r="D230" s="333"/>
      <c r="E230" s="334">
        <f>'Personnel Details'!J16</f>
        <v>95879633.340000004</v>
      </c>
      <c r="F230" s="333" t="s">
        <v>1314</v>
      </c>
      <c r="G230" s="334">
        <v>35000000</v>
      </c>
      <c r="H230" s="333" t="s">
        <v>1315</v>
      </c>
      <c r="I230" s="334">
        <v>990000000</v>
      </c>
      <c r="J230" s="333" t="s">
        <v>1316</v>
      </c>
      <c r="K230" s="334">
        <f t="shared" ref="K230:K231" si="12">E230+G230+I230</f>
        <v>1120879633.3399999</v>
      </c>
    </row>
    <row r="231" spans="1:11" ht="26.55" customHeight="1" thickBot="1">
      <c r="A231" s="331" t="s">
        <v>150</v>
      </c>
      <c r="B231" s="337" t="s">
        <v>444</v>
      </c>
      <c r="C231" s="336"/>
      <c r="D231" s="333"/>
      <c r="E231" s="335">
        <v>0</v>
      </c>
      <c r="F231" s="333"/>
      <c r="G231" s="334">
        <v>28000000</v>
      </c>
      <c r="H231" s="333" t="s">
        <v>1317</v>
      </c>
      <c r="I231" s="334">
        <f>517500000+'Project Details Capital'!G143</f>
        <v>1817500000</v>
      </c>
      <c r="J231" s="333" t="s">
        <v>1318</v>
      </c>
      <c r="K231" s="334">
        <f t="shared" si="12"/>
        <v>1845500000</v>
      </c>
    </row>
    <row r="232" spans="1:11">
      <c r="E232" s="764" t="s">
        <v>1360</v>
      </c>
    </row>
    <row r="260" spans="5:5">
      <c r="E260" s="357"/>
    </row>
  </sheetData>
  <mergeCells count="10">
    <mergeCell ref="C4:D4"/>
    <mergeCell ref="A1:K1"/>
    <mergeCell ref="A2:K2"/>
    <mergeCell ref="C3:D3"/>
    <mergeCell ref="E3:F3"/>
    <mergeCell ref="G3:H3"/>
    <mergeCell ref="I3:J3"/>
    <mergeCell ref="E4:F4"/>
    <mergeCell ref="G4:H4"/>
    <mergeCell ref="I4:J4"/>
  </mergeCells>
  <pageMargins left="0.42" right="0.17" top="0.74803149606299213" bottom="0.74803149606299213" header="0.31496062992125984" footer="0.31496062992125984"/>
  <pageSetup scale="64" firstPageNumber="4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9"/>
  <sheetViews>
    <sheetView workbookViewId="0">
      <pane ySplit="5" topLeftCell="A36" activePane="bottomLeft" state="frozen"/>
      <selection pane="bottomLeft" activeCell="J31" sqref="J31"/>
    </sheetView>
  </sheetViews>
  <sheetFormatPr defaultRowHeight="14.4"/>
  <cols>
    <col min="1" max="1" width="3.77734375" customWidth="1"/>
    <col min="2" max="2" width="26.77734375" customWidth="1"/>
    <col min="3" max="3" width="10.21875" style="105" customWidth="1"/>
    <col min="4" max="4" width="30.21875" customWidth="1"/>
    <col min="5" max="5" width="15" customWidth="1"/>
    <col min="6" max="6" width="15.5546875" customWidth="1"/>
    <col min="7" max="7" width="14.44140625" customWidth="1"/>
    <col min="8" max="8" width="15.21875" customWidth="1"/>
    <col min="9" max="9" width="15" bestFit="1" customWidth="1"/>
  </cols>
  <sheetData>
    <row r="1" spans="1:8">
      <c r="A1" s="847" t="s">
        <v>155</v>
      </c>
      <c r="B1" s="847"/>
      <c r="C1" s="847"/>
      <c r="D1" s="847"/>
      <c r="E1" s="847"/>
      <c r="F1" s="847"/>
      <c r="G1" s="847"/>
      <c r="H1" s="847"/>
    </row>
    <row r="2" spans="1:8">
      <c r="A2" s="847" t="s">
        <v>417</v>
      </c>
      <c r="B2" s="853"/>
      <c r="C2" s="853"/>
      <c r="D2" s="853"/>
      <c r="E2" s="853"/>
      <c r="F2" s="853"/>
      <c r="G2" s="853"/>
      <c r="H2" s="853"/>
    </row>
    <row r="3" spans="1:8">
      <c r="A3" s="847" t="s">
        <v>166</v>
      </c>
      <c r="B3" s="847"/>
      <c r="C3" s="847"/>
      <c r="D3" s="847"/>
      <c r="E3" s="847"/>
      <c r="F3" s="847"/>
      <c r="G3" s="847"/>
      <c r="H3" s="847"/>
    </row>
    <row r="4" spans="1:8" ht="15" thickBot="1">
      <c r="A4" s="847" t="s">
        <v>32</v>
      </c>
      <c r="B4" s="847"/>
      <c r="C4" s="847"/>
      <c r="D4" s="847"/>
      <c r="E4" s="847"/>
      <c r="F4" s="847"/>
      <c r="G4" s="847"/>
      <c r="H4" s="847"/>
    </row>
    <row r="5" spans="1:8" s="105" customFormat="1" ht="40.799999999999997" thickBot="1">
      <c r="A5" s="498" t="s">
        <v>30</v>
      </c>
      <c r="B5" s="499" t="s">
        <v>167</v>
      </c>
      <c r="C5" s="500" t="s">
        <v>125</v>
      </c>
      <c r="D5" s="499" t="s">
        <v>169</v>
      </c>
      <c r="E5" s="500" t="s">
        <v>467</v>
      </c>
      <c r="F5" s="500" t="s">
        <v>170</v>
      </c>
      <c r="G5" s="500" t="s">
        <v>171</v>
      </c>
      <c r="H5" s="501" t="s">
        <v>469</v>
      </c>
    </row>
    <row r="6" spans="1:8" s="105" customFormat="1" ht="27.6" thickBot="1">
      <c r="A6" s="496">
        <v>1</v>
      </c>
      <c r="B6" s="497" t="s">
        <v>113</v>
      </c>
      <c r="C6" s="488">
        <v>22021009</v>
      </c>
      <c r="D6" s="489" t="s">
        <v>206</v>
      </c>
      <c r="E6" s="490">
        <v>130000000</v>
      </c>
      <c r="F6" s="491">
        <v>0</v>
      </c>
      <c r="G6" s="490">
        <v>100000000</v>
      </c>
      <c r="H6" s="492">
        <f>E6-G6</f>
        <v>30000000</v>
      </c>
    </row>
    <row r="7" spans="1:8" s="105" customFormat="1" ht="27.6" thickBot="1">
      <c r="A7" s="433"/>
      <c r="B7" s="441"/>
      <c r="C7" s="442"/>
      <c r="D7" s="443" t="s">
        <v>207</v>
      </c>
      <c r="E7" s="444">
        <f>SUM(E6)</f>
        <v>130000000</v>
      </c>
      <c r="F7" s="444">
        <f t="shared" ref="F7:H7" si="0">SUM(F6)</f>
        <v>0</v>
      </c>
      <c r="G7" s="444">
        <f t="shared" si="0"/>
        <v>100000000</v>
      </c>
      <c r="H7" s="444">
        <f t="shared" si="0"/>
        <v>30000000</v>
      </c>
    </row>
    <row r="8" spans="1:8" ht="9.75" customHeight="1">
      <c r="A8" s="357"/>
      <c r="B8" s="446"/>
      <c r="C8" s="68"/>
      <c r="D8" s="446"/>
      <c r="E8" s="68"/>
      <c r="F8" s="68"/>
      <c r="G8" s="68"/>
      <c r="H8" s="68"/>
    </row>
    <row r="9" spans="1:8" ht="40.799999999999997" thickBot="1">
      <c r="A9" s="30">
        <v>2</v>
      </c>
      <c r="B9" s="447" t="s">
        <v>174</v>
      </c>
      <c r="C9" s="436">
        <v>22020401</v>
      </c>
      <c r="D9" s="437" t="s">
        <v>5</v>
      </c>
      <c r="E9" s="438">
        <v>63000000</v>
      </c>
      <c r="F9" s="439">
        <v>4145945.92</v>
      </c>
      <c r="G9" s="438">
        <v>20000000</v>
      </c>
      <c r="H9" s="440">
        <f>E9-G9</f>
        <v>43000000</v>
      </c>
    </row>
    <row r="10" spans="1:8" ht="27.6" thickBot="1">
      <c r="A10" s="433"/>
      <c r="B10" s="448"/>
      <c r="C10" s="442"/>
      <c r="D10" s="449" t="s">
        <v>175</v>
      </c>
      <c r="E10" s="444">
        <f>SUM(E9)</f>
        <v>63000000</v>
      </c>
      <c r="F10" s="444">
        <f t="shared" ref="F10:H10" si="1">SUM(F9)</f>
        <v>4145945.92</v>
      </c>
      <c r="G10" s="444">
        <f t="shared" si="1"/>
        <v>20000000</v>
      </c>
      <c r="H10" s="444">
        <f t="shared" si="1"/>
        <v>43000000</v>
      </c>
    </row>
    <row r="11" spans="1:8" ht="10.5" customHeight="1">
      <c r="A11" s="357"/>
      <c r="B11" s="450"/>
      <c r="C11" s="451"/>
      <c r="D11" s="452"/>
      <c r="E11" s="453"/>
      <c r="F11" s="453"/>
      <c r="G11" s="453"/>
      <c r="H11" s="453"/>
    </row>
    <row r="12" spans="1:8" ht="27">
      <c r="A12" s="109">
        <v>3</v>
      </c>
      <c r="B12" s="475" t="s">
        <v>209</v>
      </c>
      <c r="C12" s="454">
        <v>22020703</v>
      </c>
      <c r="D12" s="455" t="s">
        <v>66</v>
      </c>
      <c r="E12" s="185">
        <v>10000000</v>
      </c>
      <c r="F12" s="456">
        <v>1955000</v>
      </c>
      <c r="G12" s="185">
        <v>2500000</v>
      </c>
      <c r="H12" s="184">
        <f>E12-G12</f>
        <v>7500000</v>
      </c>
    </row>
    <row r="13" spans="1:8" ht="15" thickBot="1">
      <c r="A13" s="30"/>
      <c r="B13" s="495"/>
      <c r="C13" s="457">
        <v>22020601</v>
      </c>
      <c r="D13" s="458" t="s">
        <v>58</v>
      </c>
      <c r="E13" s="459">
        <v>52000000</v>
      </c>
      <c r="F13" s="459">
        <v>21489000</v>
      </c>
      <c r="G13" s="459">
        <v>6000000</v>
      </c>
      <c r="H13" s="440">
        <f>E13-G13</f>
        <v>46000000</v>
      </c>
    </row>
    <row r="14" spans="1:8" ht="27.75" customHeight="1" thickBot="1">
      <c r="A14" s="433"/>
      <c r="B14" s="448"/>
      <c r="C14" s="442"/>
      <c r="D14" s="449" t="s">
        <v>211</v>
      </c>
      <c r="E14" s="444">
        <f>SUM(E12:E13)</f>
        <v>62000000</v>
      </c>
      <c r="F14" s="444">
        <f>SUM(F12:F13)</f>
        <v>23444000</v>
      </c>
      <c r="G14" s="444">
        <f t="shared" ref="G14:H14" si="2">SUM(G12:G13)</f>
        <v>8500000</v>
      </c>
      <c r="H14" s="445">
        <f t="shared" si="2"/>
        <v>53500000</v>
      </c>
    </row>
    <row r="15" spans="1:8" ht="9" customHeight="1">
      <c r="A15" s="357"/>
      <c r="B15" s="460"/>
      <c r="C15" s="461"/>
      <c r="D15" s="460"/>
      <c r="E15" s="461"/>
      <c r="F15" s="461"/>
      <c r="G15" s="461"/>
      <c r="H15" s="461"/>
    </row>
    <row r="16" spans="1:8" ht="27">
      <c r="A16" s="109">
        <v>4</v>
      </c>
      <c r="B16" s="462" t="s">
        <v>782</v>
      </c>
      <c r="C16" s="457">
        <v>22021055</v>
      </c>
      <c r="D16" s="455" t="s">
        <v>212</v>
      </c>
      <c r="E16" s="456">
        <v>25000000</v>
      </c>
      <c r="F16" s="456">
        <v>800000</v>
      </c>
      <c r="G16" s="456">
        <v>8500000</v>
      </c>
      <c r="H16" s="184">
        <f>E16-G16</f>
        <v>16500000</v>
      </c>
    </row>
    <row r="17" spans="1:8" ht="15" thickBot="1">
      <c r="A17" s="434"/>
      <c r="B17" s="447"/>
      <c r="C17" s="457">
        <v>22021052</v>
      </c>
      <c r="D17" s="463" t="s">
        <v>15</v>
      </c>
      <c r="E17" s="438">
        <v>10000000</v>
      </c>
      <c r="F17" s="439"/>
      <c r="G17" s="438">
        <v>4000000</v>
      </c>
      <c r="H17" s="440">
        <f>E17-G17</f>
        <v>6000000</v>
      </c>
    </row>
    <row r="18" spans="1:8" ht="26.25" customHeight="1" thickBot="1">
      <c r="A18" s="433"/>
      <c r="B18" s="448"/>
      <c r="C18" s="442"/>
      <c r="D18" s="449" t="s">
        <v>783</v>
      </c>
      <c r="E18" s="444">
        <f>SUM(E16:E17)</f>
        <v>35000000</v>
      </c>
      <c r="F18" s="444">
        <f>SUM(F16:F17)</f>
        <v>800000</v>
      </c>
      <c r="G18" s="444">
        <f>SUM(G16:G17)</f>
        <v>12500000</v>
      </c>
      <c r="H18" s="444">
        <f>SUM(H16:H17)</f>
        <v>22500000</v>
      </c>
    </row>
    <row r="19" spans="1:8" ht="9.75" customHeight="1">
      <c r="A19" s="357"/>
      <c r="B19" s="460"/>
      <c r="C19" s="461"/>
      <c r="D19" s="460"/>
      <c r="E19" s="461"/>
      <c r="F19" s="461"/>
      <c r="G19" s="461"/>
      <c r="H19" s="461"/>
    </row>
    <row r="20" spans="1:8">
      <c r="A20" s="109">
        <v>5</v>
      </c>
      <c r="B20" s="464" t="s">
        <v>204</v>
      </c>
      <c r="C20" s="465">
        <v>22021052</v>
      </c>
      <c r="D20" s="466" t="s">
        <v>15</v>
      </c>
      <c r="E20" s="467">
        <v>5000000</v>
      </c>
      <c r="F20" s="467">
        <v>1835000</v>
      </c>
      <c r="G20" s="468">
        <v>2000000</v>
      </c>
      <c r="H20" s="184">
        <f t="shared" ref="H20:H22" si="3">E20-G20</f>
        <v>3000000</v>
      </c>
    </row>
    <row r="21" spans="1:8">
      <c r="A21" s="109"/>
      <c r="B21" s="179"/>
      <c r="C21" s="465">
        <v>22021003</v>
      </c>
      <c r="D21" s="469" t="s">
        <v>18</v>
      </c>
      <c r="E21" s="467">
        <v>5000000</v>
      </c>
      <c r="F21" s="470">
        <v>0</v>
      </c>
      <c r="G21" s="467">
        <v>1500000</v>
      </c>
      <c r="H21" s="184">
        <f t="shared" si="3"/>
        <v>3500000</v>
      </c>
    </row>
    <row r="22" spans="1:8" ht="15" thickBot="1">
      <c r="A22" s="30"/>
      <c r="B22" s="495"/>
      <c r="C22" s="471">
        <v>22021060</v>
      </c>
      <c r="D22" s="472" t="s">
        <v>208</v>
      </c>
      <c r="E22" s="473">
        <v>5000000</v>
      </c>
      <c r="F22" s="474">
        <v>0</v>
      </c>
      <c r="G22" s="473">
        <v>2500000</v>
      </c>
      <c r="H22" s="440">
        <f t="shared" si="3"/>
        <v>2500000</v>
      </c>
    </row>
    <row r="23" spans="1:8" ht="27" customHeight="1" thickBot="1">
      <c r="A23" s="433"/>
      <c r="B23" s="485"/>
      <c r="C23" s="486"/>
      <c r="D23" s="487" t="s">
        <v>205</v>
      </c>
      <c r="E23" s="444">
        <f>SUM(E20:E22)</f>
        <v>15000000</v>
      </c>
      <c r="F23" s="444">
        <f t="shared" ref="F23:H23" si="4">SUM(F20:F22)</f>
        <v>1835000</v>
      </c>
      <c r="G23" s="444">
        <f>SUM(G20:G22)</f>
        <v>6000000</v>
      </c>
      <c r="H23" s="445">
        <f t="shared" si="4"/>
        <v>9000000</v>
      </c>
    </row>
    <row r="24" spans="1:8" ht="9" customHeight="1">
      <c r="A24" s="357"/>
      <c r="B24" s="460"/>
      <c r="C24" s="461"/>
      <c r="D24" s="460"/>
      <c r="E24" s="461"/>
      <c r="F24" s="461"/>
      <c r="G24" s="461"/>
      <c r="H24" s="461"/>
    </row>
    <row r="25" spans="1:8" ht="24" customHeight="1" thickBot="1">
      <c r="A25" s="109">
        <v>6</v>
      </c>
      <c r="B25" s="464" t="s">
        <v>550</v>
      </c>
      <c r="C25" s="616">
        <v>22020309</v>
      </c>
      <c r="D25" s="182" t="s">
        <v>43</v>
      </c>
      <c r="E25" s="615">
        <v>40500000</v>
      </c>
      <c r="F25" s="615">
        <v>34953913.789999999</v>
      </c>
      <c r="G25" s="615">
        <v>5000000</v>
      </c>
      <c r="H25" s="184">
        <f>E25-G25</f>
        <v>35500000</v>
      </c>
    </row>
    <row r="26" spans="1:8" ht="15" thickBot="1">
      <c r="A26" s="433"/>
      <c r="B26" s="485"/>
      <c r="C26" s="486"/>
      <c r="D26" s="487" t="s">
        <v>551</v>
      </c>
      <c r="E26" s="444">
        <f>SUM(E25:E25)</f>
        <v>40500000</v>
      </c>
      <c r="F26" s="444">
        <f>SUM(F25:F25)</f>
        <v>34953913.789999999</v>
      </c>
      <c r="G26" s="444">
        <f>SUM(G25:G25)</f>
        <v>5000000</v>
      </c>
      <c r="H26" s="445">
        <f>SUM(H25:H25)</f>
        <v>35500000</v>
      </c>
    </row>
    <row r="27" spans="1:8" ht="25.5" customHeight="1">
      <c r="A27" s="357"/>
      <c r="B27" s="460"/>
      <c r="C27" s="461"/>
      <c r="D27" s="460"/>
      <c r="E27" s="461"/>
      <c r="F27" s="461"/>
      <c r="G27" s="461"/>
      <c r="H27" s="461"/>
    </row>
    <row r="28" spans="1:8" ht="27.75" customHeight="1" thickBot="1">
      <c r="A28" s="109">
        <v>7</v>
      </c>
      <c r="B28" s="475" t="s">
        <v>153</v>
      </c>
      <c r="C28" s="465">
        <v>22021041</v>
      </c>
      <c r="D28" s="466" t="s">
        <v>69</v>
      </c>
      <c r="E28" s="615">
        <v>145000000</v>
      </c>
      <c r="F28" s="615">
        <v>0</v>
      </c>
      <c r="G28" s="615">
        <v>40000000</v>
      </c>
      <c r="H28" s="184">
        <f>E28-G28</f>
        <v>105000000</v>
      </c>
    </row>
    <row r="29" spans="1:8" ht="26.25" customHeight="1" thickBot="1">
      <c r="A29" s="433"/>
      <c r="B29" s="485"/>
      <c r="C29" s="486"/>
      <c r="D29" s="487" t="s">
        <v>151</v>
      </c>
      <c r="E29" s="444">
        <f>SUM(E28:E28)</f>
        <v>145000000</v>
      </c>
      <c r="F29" s="444">
        <f>SUM(F28:F28)</f>
        <v>0</v>
      </c>
      <c r="G29" s="444">
        <f>SUM(G28:G28)</f>
        <v>40000000</v>
      </c>
      <c r="H29" s="445">
        <f>SUM(H28:H28)</f>
        <v>105000000</v>
      </c>
    </row>
    <row r="30" spans="1:8" ht="5.0999999999999996" customHeight="1">
      <c r="A30" s="357"/>
      <c r="B30" s="460"/>
      <c r="C30" s="461"/>
      <c r="D30" s="493"/>
      <c r="E30" s="494"/>
      <c r="F30" s="494"/>
      <c r="G30" s="494"/>
      <c r="H30" s="494"/>
    </row>
    <row r="31" spans="1:8" ht="26.25" customHeight="1" thickBot="1">
      <c r="A31" s="109">
        <v>8</v>
      </c>
      <c r="B31" s="475" t="s">
        <v>1442</v>
      </c>
      <c r="C31" s="212">
        <v>22020210</v>
      </c>
      <c r="D31" s="213" t="s">
        <v>667</v>
      </c>
      <c r="E31" s="214">
        <v>245000000</v>
      </c>
      <c r="F31" s="753">
        <v>50000000</v>
      </c>
      <c r="G31" s="753">
        <v>28000000</v>
      </c>
      <c r="H31" s="184">
        <f>E31-G31</f>
        <v>217000000</v>
      </c>
    </row>
    <row r="32" spans="1:8" ht="26.25" customHeight="1" thickBot="1">
      <c r="A32" s="433"/>
      <c r="B32" s="485"/>
      <c r="C32" s="486"/>
      <c r="D32" s="487" t="s">
        <v>1441</v>
      </c>
      <c r="E32" s="433">
        <f>SUM(E31:E31)</f>
        <v>245000000</v>
      </c>
      <c r="F32" s="444">
        <f>SUM(F31:F31)</f>
        <v>50000000</v>
      </c>
      <c r="G32" s="444">
        <f>SUM(G31:G31)</f>
        <v>28000000</v>
      </c>
      <c r="H32" s="445">
        <f>SUM(H31:H31)</f>
        <v>217000000</v>
      </c>
    </row>
    <row r="33" spans="1:8" ht="9" customHeight="1">
      <c r="A33" s="357"/>
      <c r="B33" s="460"/>
      <c r="C33" s="461"/>
      <c r="D33" s="493"/>
      <c r="E33" s="494"/>
      <c r="F33" s="494"/>
      <c r="G33" s="494"/>
      <c r="H33" s="494"/>
    </row>
    <row r="34" spans="1:8" ht="27.6" thickBot="1">
      <c r="A34" s="30">
        <v>9</v>
      </c>
      <c r="B34" s="447" t="s">
        <v>202</v>
      </c>
      <c r="C34" s="436">
        <v>22020412</v>
      </c>
      <c r="D34" s="437" t="s">
        <v>213</v>
      </c>
      <c r="E34" s="438">
        <v>9000000</v>
      </c>
      <c r="F34" s="439">
        <v>800000</v>
      </c>
      <c r="G34" s="438">
        <v>4000000</v>
      </c>
      <c r="H34" s="440">
        <f>E34-G34</f>
        <v>5000000</v>
      </c>
    </row>
    <row r="35" spans="1:8" ht="26.25" customHeight="1" thickBot="1">
      <c r="A35" s="433"/>
      <c r="B35" s="448"/>
      <c r="C35" s="442"/>
      <c r="D35" s="449" t="s">
        <v>203</v>
      </c>
      <c r="E35" s="444">
        <f>SUM(E34:E34)</f>
        <v>9000000</v>
      </c>
      <c r="F35" s="444">
        <f>SUM(F34:F34)</f>
        <v>800000</v>
      </c>
      <c r="G35" s="444">
        <f>SUM(G34:G34)</f>
        <v>4000000</v>
      </c>
      <c r="H35" s="445">
        <f>SUM(H34:H34)</f>
        <v>5000000</v>
      </c>
    </row>
    <row r="36" spans="1:8" ht="8.25" customHeight="1">
      <c r="A36" s="357"/>
      <c r="B36" s="460"/>
      <c r="C36" s="461"/>
      <c r="D36" s="460"/>
      <c r="E36" s="461"/>
      <c r="F36" s="461"/>
      <c r="G36" s="461"/>
      <c r="H36" s="461"/>
    </row>
    <row r="37" spans="1:8" ht="40.5" customHeight="1" thickBot="1">
      <c r="A37" s="30">
        <v>10</v>
      </c>
      <c r="B37" s="477" t="s">
        <v>759</v>
      </c>
      <c r="C37" s="471">
        <v>22020311</v>
      </c>
      <c r="D37" s="472" t="s">
        <v>763</v>
      </c>
      <c r="E37" s="478">
        <v>100000000</v>
      </c>
      <c r="F37" s="478">
        <v>11000000</v>
      </c>
      <c r="G37" s="479">
        <v>39000000</v>
      </c>
      <c r="H37" s="440">
        <f t="shared" ref="H37" si="5">E37-G37</f>
        <v>61000000</v>
      </c>
    </row>
    <row r="38" spans="1:8" ht="40.5" customHeight="1" thickBot="1">
      <c r="A38" s="484"/>
      <c r="B38" s="485"/>
      <c r="C38" s="486"/>
      <c r="D38" s="487" t="s">
        <v>762</v>
      </c>
      <c r="E38" s="444">
        <f>SUM(E37:E37)</f>
        <v>100000000</v>
      </c>
      <c r="F38" s="444">
        <f>SUM(F37:F37)</f>
        <v>11000000</v>
      </c>
      <c r="G38" s="444">
        <f>SUM(G37:G37)</f>
        <v>39000000</v>
      </c>
      <c r="H38" s="445">
        <f>SUM(H37:H37)</f>
        <v>61000000</v>
      </c>
    </row>
    <row r="39" spans="1:8" ht="15" thickBot="1">
      <c r="A39" s="480"/>
      <c r="B39" s="481"/>
      <c r="C39" s="481"/>
      <c r="D39" s="482" t="s">
        <v>178</v>
      </c>
      <c r="E39" s="483">
        <f>E7+E10+E14+E18+E26+E23+E29+E32+E35+E38</f>
        <v>844500000</v>
      </c>
      <c r="F39" s="483">
        <f>F7+F10+F14+F18+F26+F23+F29+F32+F35+F38</f>
        <v>126978859.71000001</v>
      </c>
      <c r="G39" s="483">
        <f>G7+G10+G14+G18+G26+G23+G29+G32+G35+G38</f>
        <v>263000000</v>
      </c>
      <c r="H39" s="483">
        <f>H7+H10+H14+H18+H26+H23+H29+H32+H35+H38</f>
        <v>581500000</v>
      </c>
    </row>
  </sheetData>
  <mergeCells count="4">
    <mergeCell ref="A1:H1"/>
    <mergeCell ref="A2:H2"/>
    <mergeCell ref="A3:H3"/>
    <mergeCell ref="A4:H4"/>
  </mergeCells>
  <pageMargins left="0.70866141732283472" right="0.11811023622047245" top="0.74803149606299213" bottom="0.74803149606299213" header="0.31496062992125984" footer="0.31496062992125984"/>
  <pageSetup scale="95" firstPageNumber="8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5:H12"/>
  <sheetViews>
    <sheetView workbookViewId="0">
      <selection activeCell="H18" sqref="H18"/>
    </sheetView>
  </sheetViews>
  <sheetFormatPr defaultRowHeight="14.4"/>
  <cols>
    <col min="1" max="1" width="3.77734375" customWidth="1"/>
    <col min="2" max="2" width="29.77734375" customWidth="1"/>
    <col min="3" max="3" width="11.77734375" customWidth="1"/>
    <col min="4" max="4" width="35" customWidth="1"/>
    <col min="5" max="5" width="17" bestFit="1" customWidth="1"/>
    <col min="6" max="6" width="15.21875" customWidth="1"/>
    <col min="7" max="7" width="18.77734375" bestFit="1" customWidth="1"/>
    <col min="8" max="8" width="17.77734375" customWidth="1"/>
    <col min="9" max="9" width="10.5546875" customWidth="1"/>
  </cols>
  <sheetData>
    <row r="5" spans="1:8">
      <c r="A5" s="847" t="s">
        <v>155</v>
      </c>
      <c r="B5" s="847"/>
      <c r="C5" s="847"/>
      <c r="D5" s="847"/>
      <c r="E5" s="847"/>
      <c r="F5" s="847"/>
      <c r="G5" s="847"/>
      <c r="H5" s="847"/>
    </row>
    <row r="6" spans="1:8">
      <c r="A6" s="847" t="s">
        <v>417</v>
      </c>
      <c r="B6" s="853"/>
      <c r="C6" s="853"/>
      <c r="D6" s="853"/>
      <c r="E6" s="853"/>
      <c r="F6" s="853"/>
      <c r="G6" s="853"/>
      <c r="H6" s="853"/>
    </row>
    <row r="7" spans="1:8">
      <c r="A7" s="847" t="s">
        <v>470</v>
      </c>
      <c r="B7" s="847"/>
      <c r="C7" s="847"/>
      <c r="D7" s="847"/>
      <c r="E7" s="847"/>
      <c r="F7" s="847"/>
      <c r="G7" s="847"/>
      <c r="H7" s="847"/>
    </row>
    <row r="8" spans="1:8" ht="40.200000000000003">
      <c r="A8" s="181" t="s">
        <v>30</v>
      </c>
      <c r="B8" s="181" t="s">
        <v>167</v>
      </c>
      <c r="C8" s="82" t="s">
        <v>125</v>
      </c>
      <c r="D8" s="181" t="s">
        <v>169</v>
      </c>
      <c r="E8" s="82" t="s">
        <v>467</v>
      </c>
      <c r="F8" s="82" t="s">
        <v>170</v>
      </c>
      <c r="G8" s="82" t="s">
        <v>171</v>
      </c>
      <c r="H8" s="82" t="s">
        <v>469</v>
      </c>
    </row>
    <row r="9" spans="1:8" ht="31.5" customHeight="1">
      <c r="A9" s="182">
        <v>1</v>
      </c>
      <c r="B9" s="502" t="s">
        <v>473</v>
      </c>
      <c r="C9" s="465">
        <v>22040105</v>
      </c>
      <c r="D9" s="466" t="s">
        <v>112</v>
      </c>
      <c r="E9" s="467">
        <v>178000000</v>
      </c>
      <c r="F9" s="503">
        <v>59000000</v>
      </c>
      <c r="G9" s="504">
        <v>100000000</v>
      </c>
      <c r="H9" s="505">
        <f t="shared" ref="H9:H11" si="0">E9-G9</f>
        <v>78000000</v>
      </c>
    </row>
    <row r="10" spans="1:8" ht="40.200000000000003">
      <c r="A10" s="423">
        <v>2</v>
      </c>
      <c r="B10" s="417" t="s">
        <v>475</v>
      </c>
      <c r="C10" s="396">
        <v>22040110</v>
      </c>
      <c r="D10" s="506" t="s">
        <v>474</v>
      </c>
      <c r="E10" s="507">
        <v>2350000000</v>
      </c>
      <c r="F10" s="507">
        <v>150000000</v>
      </c>
      <c r="G10" s="508">
        <v>2000000000</v>
      </c>
      <c r="H10" s="505">
        <f t="shared" si="0"/>
        <v>350000000</v>
      </c>
    </row>
    <row r="11" spans="1:8" ht="40.799999999999997" thickBot="1">
      <c r="A11" s="510">
        <v>3</v>
      </c>
      <c r="B11" s="511" t="s">
        <v>478</v>
      </c>
      <c r="C11" s="399">
        <v>22040107</v>
      </c>
      <c r="D11" s="511" t="s">
        <v>477</v>
      </c>
      <c r="E11" s="512">
        <v>250000000</v>
      </c>
      <c r="F11" s="512">
        <v>63910000</v>
      </c>
      <c r="G11" s="513">
        <v>100000000</v>
      </c>
      <c r="H11" s="514">
        <f t="shared" si="0"/>
        <v>150000000</v>
      </c>
    </row>
    <row r="12" spans="1:8" ht="15" thickBot="1">
      <c r="A12" s="863" t="s">
        <v>0</v>
      </c>
      <c r="B12" s="864"/>
      <c r="C12" s="864"/>
      <c r="D12" s="864"/>
      <c r="E12" s="515"/>
      <c r="F12" s="515"/>
      <c r="G12" s="163">
        <f>SUM(G9:G11)</f>
        <v>2200000000</v>
      </c>
      <c r="H12" s="516">
        <f>SUM(H9:H11)</f>
        <v>578000000</v>
      </c>
    </row>
  </sheetData>
  <mergeCells count="4">
    <mergeCell ref="A12:D12"/>
    <mergeCell ref="A5:H5"/>
    <mergeCell ref="A6:H6"/>
    <mergeCell ref="A7:H7"/>
  </mergeCells>
  <pageMargins left="0.70866141732283472" right="0.70866141732283472" top="0.74803149606299213" bottom="0.74803149606299213" header="0.31496062992125984" footer="0.31496062992125984"/>
  <pageSetup scale="81" firstPageNumber="10" fitToHeight="0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5"/>
  <sheetViews>
    <sheetView workbookViewId="0">
      <pane ySplit="4" topLeftCell="A65" activePane="bottomLeft" state="frozen"/>
      <selection pane="bottomLeft" activeCell="K68" sqref="K68"/>
    </sheetView>
  </sheetViews>
  <sheetFormatPr defaultRowHeight="14.4"/>
  <cols>
    <col min="1" max="1" width="3.77734375" customWidth="1"/>
    <col min="2" max="2" width="24.5546875" customWidth="1"/>
    <col min="3" max="3" width="16.21875" customWidth="1"/>
    <col min="4" max="4" width="33.44140625" customWidth="1"/>
    <col min="5" max="5" width="17.77734375" customWidth="1"/>
    <col min="6" max="6" width="14.5546875" customWidth="1"/>
    <col min="7" max="7" width="16.5546875" customWidth="1"/>
    <col min="8" max="8" width="17" bestFit="1" customWidth="1"/>
    <col min="9" max="9" width="10.5546875" customWidth="1"/>
    <col min="10" max="10" width="23.21875" customWidth="1"/>
    <col min="11" max="11" width="23.77734375" customWidth="1"/>
  </cols>
  <sheetData>
    <row r="1" spans="1:9">
      <c r="A1" s="847" t="s">
        <v>155</v>
      </c>
      <c r="B1" s="847"/>
      <c r="C1" s="847"/>
      <c r="D1" s="847"/>
      <c r="E1" s="847"/>
      <c r="F1" s="847"/>
      <c r="G1" s="847"/>
      <c r="H1" s="847"/>
      <c r="I1" s="847"/>
    </row>
    <row r="2" spans="1:9">
      <c r="A2" s="847" t="s">
        <v>417</v>
      </c>
      <c r="B2" s="847"/>
      <c r="C2" s="847"/>
      <c r="D2" s="847"/>
      <c r="E2" s="847"/>
      <c r="F2" s="847"/>
      <c r="G2" s="847"/>
      <c r="H2" s="847"/>
      <c r="I2" s="847"/>
    </row>
    <row r="3" spans="1:9">
      <c r="A3" s="847" t="s">
        <v>186</v>
      </c>
      <c r="B3" s="847"/>
      <c r="C3" s="847"/>
      <c r="D3" s="847"/>
      <c r="E3" s="847"/>
      <c r="F3" s="847"/>
      <c r="G3" s="847"/>
      <c r="H3" s="847"/>
      <c r="I3" s="847"/>
    </row>
    <row r="4" spans="1:9" s="105" customFormat="1" ht="38.25" customHeight="1">
      <c r="A4" s="82" t="s">
        <v>30</v>
      </c>
      <c r="B4" s="82" t="s">
        <v>185</v>
      </c>
      <c r="C4" s="82" t="s">
        <v>125</v>
      </c>
      <c r="D4" s="82" t="s">
        <v>184</v>
      </c>
      <c r="E4" s="82" t="s">
        <v>467</v>
      </c>
      <c r="F4" s="82" t="s">
        <v>170</v>
      </c>
      <c r="G4" s="82" t="s">
        <v>171</v>
      </c>
      <c r="H4" s="82" t="s">
        <v>540</v>
      </c>
      <c r="I4" s="82" t="s">
        <v>183</v>
      </c>
    </row>
    <row r="5" spans="1:9" s="107" customFormat="1" ht="29.25" customHeight="1" thickBot="1">
      <c r="A5" s="30">
        <v>1</v>
      </c>
      <c r="B5" s="517" t="s">
        <v>188</v>
      </c>
      <c r="C5" s="518" t="s">
        <v>189</v>
      </c>
      <c r="D5" s="519" t="s">
        <v>187</v>
      </c>
      <c r="E5" s="520">
        <v>500000000</v>
      </c>
      <c r="F5" s="520">
        <v>0</v>
      </c>
      <c r="G5" s="520">
        <v>400000000</v>
      </c>
      <c r="H5" s="521">
        <f>E5-G5</f>
        <v>100000000</v>
      </c>
      <c r="I5" s="30" t="s">
        <v>64</v>
      </c>
    </row>
    <row r="6" spans="1:9" s="107" customFormat="1" ht="24" customHeight="1" thickBot="1">
      <c r="A6" s="433"/>
      <c r="B6" s="487"/>
      <c r="C6" s="112"/>
      <c r="D6" s="522" t="s">
        <v>1331</v>
      </c>
      <c r="E6" s="523">
        <f>SUM(E5)</f>
        <v>500000000</v>
      </c>
      <c r="F6" s="523">
        <f>SUM(F5)</f>
        <v>0</v>
      </c>
      <c r="G6" s="523">
        <f>SUM(G5)</f>
        <v>400000000</v>
      </c>
      <c r="H6" s="523">
        <f>SUM(H5)</f>
        <v>100000000</v>
      </c>
      <c r="I6" s="524"/>
    </row>
    <row r="7" spans="1:9" s="107" customFormat="1" ht="4.5" customHeight="1">
      <c r="A7" s="110"/>
      <c r="B7" s="525"/>
      <c r="C7" s="526"/>
      <c r="D7" s="527"/>
      <c r="E7" s="528"/>
      <c r="F7" s="528"/>
      <c r="G7" s="528"/>
      <c r="H7" s="528"/>
      <c r="I7" s="110"/>
    </row>
    <row r="8" spans="1:9" s="107" customFormat="1" ht="27.75" customHeight="1" thickBot="1">
      <c r="A8" s="109">
        <v>2</v>
      </c>
      <c r="B8" s="475" t="s">
        <v>190</v>
      </c>
      <c r="C8" s="529" t="s">
        <v>1401</v>
      </c>
      <c r="D8" s="221" t="s">
        <v>191</v>
      </c>
      <c r="E8" s="184">
        <v>50000000</v>
      </c>
      <c r="F8" s="184">
        <v>0</v>
      </c>
      <c r="G8" s="184">
        <v>50000000</v>
      </c>
      <c r="H8" s="521">
        <f>E8-G8</f>
        <v>0</v>
      </c>
      <c r="I8" s="109"/>
    </row>
    <row r="9" spans="1:9" s="107" customFormat="1" ht="27.75" customHeight="1" thickBot="1">
      <c r="A9" s="433"/>
      <c r="B9" s="487"/>
      <c r="C9" s="112"/>
      <c r="D9" s="487" t="s">
        <v>192</v>
      </c>
      <c r="E9" s="530">
        <f>SUM(E8:E8)</f>
        <v>50000000</v>
      </c>
      <c r="F9" s="530">
        <f>SUM(F8:F8)</f>
        <v>0</v>
      </c>
      <c r="G9" s="530">
        <f>SUM(G8:G8)</f>
        <v>50000000</v>
      </c>
      <c r="H9" s="530">
        <f>SUM(H8:H8)</f>
        <v>0</v>
      </c>
      <c r="I9" s="524"/>
    </row>
    <row r="10" spans="1:9" s="107" customFormat="1" ht="3.75" customHeight="1">
      <c r="A10" s="110"/>
      <c r="B10" s="525"/>
      <c r="C10" s="526"/>
      <c r="D10" s="527"/>
      <c r="E10" s="110"/>
      <c r="F10" s="528"/>
      <c r="G10" s="528"/>
      <c r="H10" s="528"/>
      <c r="I10" s="110"/>
    </row>
    <row r="11" spans="1:9" s="107" customFormat="1" ht="40.799999999999997" thickBot="1">
      <c r="A11" s="32">
        <v>3</v>
      </c>
      <c r="B11" s="435" t="s">
        <v>550</v>
      </c>
      <c r="C11" s="531" t="s">
        <v>718</v>
      </c>
      <c r="D11" s="416" t="s">
        <v>427</v>
      </c>
      <c r="E11" s="532">
        <v>201500000</v>
      </c>
      <c r="F11" s="533">
        <v>29522602</v>
      </c>
      <c r="G11" s="532">
        <v>10000000</v>
      </c>
      <c r="H11" s="534">
        <f>E11-G11</f>
        <v>191500000</v>
      </c>
      <c r="I11" s="32"/>
    </row>
    <row r="12" spans="1:9" s="107" customFormat="1" ht="15" thickBot="1">
      <c r="A12" s="433"/>
      <c r="B12" s="487"/>
      <c r="C12" s="112"/>
      <c r="D12" s="522" t="s">
        <v>756</v>
      </c>
      <c r="E12" s="530">
        <f>SUM(E11:E11)</f>
        <v>201500000</v>
      </c>
      <c r="F12" s="530">
        <f>SUM(F11:F11)</f>
        <v>29522602</v>
      </c>
      <c r="G12" s="530">
        <f>SUM(G11:G11)</f>
        <v>10000000</v>
      </c>
      <c r="H12" s="535">
        <f>SUM(H11:H11)</f>
        <v>191500000</v>
      </c>
      <c r="I12" s="536"/>
    </row>
    <row r="13" spans="1:9" s="107" customFormat="1" ht="4.5" customHeight="1">
      <c r="A13" s="110"/>
      <c r="B13" s="525"/>
      <c r="C13" s="526"/>
      <c r="D13" s="527"/>
      <c r="E13" s="110"/>
      <c r="F13" s="528"/>
      <c r="G13" s="528"/>
      <c r="H13" s="528"/>
      <c r="I13" s="110"/>
    </row>
    <row r="14" spans="1:9" s="107" customFormat="1" ht="27">
      <c r="A14" s="109">
        <v>4</v>
      </c>
      <c r="B14" s="537" t="s">
        <v>144</v>
      </c>
      <c r="C14" s="538" t="s">
        <v>709</v>
      </c>
      <c r="D14" s="466" t="s">
        <v>594</v>
      </c>
      <c r="E14" s="467">
        <v>7500000</v>
      </c>
      <c r="F14" s="539">
        <v>0</v>
      </c>
      <c r="G14" s="539">
        <v>7500000</v>
      </c>
      <c r="H14" s="534">
        <f t="shared" ref="H14:H17" si="0">E14-G14</f>
        <v>0</v>
      </c>
      <c r="I14" s="110"/>
    </row>
    <row r="15" spans="1:9" s="107" customFormat="1" ht="22.5" customHeight="1">
      <c r="A15" s="109"/>
      <c r="B15" s="475"/>
      <c r="C15" s="538" t="s">
        <v>710</v>
      </c>
      <c r="D15" s="466" t="s">
        <v>143</v>
      </c>
      <c r="E15" s="467">
        <v>6000000</v>
      </c>
      <c r="F15" s="539">
        <v>0</v>
      </c>
      <c r="G15" s="539">
        <v>6000000</v>
      </c>
      <c r="H15" s="534">
        <f t="shared" si="0"/>
        <v>0</v>
      </c>
      <c r="I15" s="110"/>
    </row>
    <row r="16" spans="1:9" s="107" customFormat="1" ht="22.5" customHeight="1">
      <c r="A16" s="109"/>
      <c r="B16" s="475"/>
      <c r="C16" s="270" t="s">
        <v>1388</v>
      </c>
      <c r="D16" s="6" t="s">
        <v>1387</v>
      </c>
      <c r="E16" s="88">
        <v>40000000</v>
      </c>
      <c r="F16" s="540"/>
      <c r="G16" s="540">
        <v>40000000</v>
      </c>
      <c r="H16" s="534">
        <f t="shared" si="0"/>
        <v>0</v>
      </c>
      <c r="I16" s="110"/>
    </row>
    <row r="17" spans="1:9" s="107" customFormat="1" ht="24" customHeight="1" thickBot="1">
      <c r="A17" s="109"/>
      <c r="B17" s="475"/>
      <c r="C17" s="538" t="s">
        <v>711</v>
      </c>
      <c r="D17" s="472" t="s">
        <v>141</v>
      </c>
      <c r="E17" s="473">
        <v>20000000</v>
      </c>
      <c r="F17" s="540">
        <v>0</v>
      </c>
      <c r="G17" s="541">
        <v>15000000</v>
      </c>
      <c r="H17" s="534">
        <f t="shared" si="0"/>
        <v>5000000</v>
      </c>
      <c r="I17" s="110"/>
    </row>
    <row r="18" spans="1:9" s="107" customFormat="1" ht="24.75" customHeight="1" thickBot="1">
      <c r="A18" s="433"/>
      <c r="B18" s="487"/>
      <c r="C18" s="112"/>
      <c r="D18" s="522" t="s">
        <v>140</v>
      </c>
      <c r="E18" s="530">
        <f>SUM(E14:E17)</f>
        <v>73500000</v>
      </c>
      <c r="F18" s="530">
        <f>SUM(F14:F17)</f>
        <v>0</v>
      </c>
      <c r="G18" s="530">
        <f>SUM(G14:G17)</f>
        <v>68500000</v>
      </c>
      <c r="H18" s="530">
        <f>SUM(H14:H17)</f>
        <v>5000000</v>
      </c>
      <c r="I18" s="536"/>
    </row>
    <row r="19" spans="1:9" s="107" customFormat="1" ht="4.5" customHeight="1">
      <c r="A19" s="357"/>
      <c r="B19" s="525"/>
      <c r="C19" s="526"/>
      <c r="D19" s="527"/>
      <c r="E19" s="528"/>
      <c r="F19" s="528"/>
      <c r="G19" s="528"/>
      <c r="H19" s="528"/>
      <c r="I19" s="110"/>
    </row>
    <row r="20" spans="1:9" s="107" customFormat="1" ht="27" customHeight="1">
      <c r="A20" s="109">
        <v>5</v>
      </c>
      <c r="B20" s="475" t="s">
        <v>182</v>
      </c>
      <c r="C20" s="529" t="s">
        <v>193</v>
      </c>
      <c r="D20" s="542" t="s">
        <v>194</v>
      </c>
      <c r="E20" s="184">
        <v>30000000</v>
      </c>
      <c r="F20" s="184">
        <v>0</v>
      </c>
      <c r="G20" s="184">
        <v>30000000</v>
      </c>
      <c r="H20" s="543">
        <f>E20-G20</f>
        <v>0</v>
      </c>
      <c r="I20" s="109"/>
    </row>
    <row r="21" spans="1:9" s="107" customFormat="1" ht="26.25" customHeight="1" thickBot="1">
      <c r="A21" s="30"/>
      <c r="B21" s="477"/>
      <c r="C21" s="545" t="s">
        <v>195</v>
      </c>
      <c r="D21" s="546" t="s">
        <v>181</v>
      </c>
      <c r="E21" s="492">
        <v>100000000</v>
      </c>
      <c r="F21" s="492"/>
      <c r="G21" s="492">
        <v>50000000</v>
      </c>
      <c r="H21" s="547">
        <f>E21-G21</f>
        <v>50000000</v>
      </c>
      <c r="I21" s="30"/>
    </row>
    <row r="22" spans="1:9" s="107" customFormat="1" ht="27" customHeight="1" thickBot="1">
      <c r="A22" s="433"/>
      <c r="B22" s="487"/>
      <c r="C22" s="112"/>
      <c r="D22" s="487" t="s">
        <v>180</v>
      </c>
      <c r="E22" s="530">
        <f>SUM(E20:E21)</f>
        <v>130000000</v>
      </c>
      <c r="F22" s="530">
        <f t="shared" ref="F22:G22" si="1">SUM(F20:F21)</f>
        <v>0</v>
      </c>
      <c r="G22" s="530">
        <f t="shared" si="1"/>
        <v>80000000</v>
      </c>
      <c r="H22" s="530">
        <f>SUM(H20:H21)</f>
        <v>50000000</v>
      </c>
      <c r="I22" s="524"/>
    </row>
    <row r="23" spans="1:9" s="107" customFormat="1" ht="6" customHeight="1">
      <c r="A23" s="110"/>
      <c r="B23" s="525"/>
      <c r="C23" s="526"/>
      <c r="D23" s="527"/>
      <c r="E23" s="528"/>
      <c r="F23" s="528"/>
      <c r="G23" s="528"/>
      <c r="H23" s="528"/>
      <c r="I23" s="110"/>
    </row>
    <row r="24" spans="1:9" s="107" customFormat="1" ht="27.6" thickBot="1">
      <c r="A24" s="30">
        <v>6</v>
      </c>
      <c r="B24" s="477" t="s">
        <v>176</v>
      </c>
      <c r="C24" s="518" t="s">
        <v>724</v>
      </c>
      <c r="D24" s="548" t="s">
        <v>589</v>
      </c>
      <c r="E24" s="440">
        <v>850000000</v>
      </c>
      <c r="F24" s="549">
        <v>0</v>
      </c>
      <c r="G24" s="534">
        <v>600000000</v>
      </c>
      <c r="H24" s="534">
        <f>E24-G24</f>
        <v>250000000</v>
      </c>
      <c r="I24" s="30"/>
    </row>
    <row r="25" spans="1:9" s="107" customFormat="1" ht="28.5" customHeight="1" thickBot="1">
      <c r="A25" s="433"/>
      <c r="B25" s="487"/>
      <c r="C25" s="112"/>
      <c r="D25" s="487" t="s">
        <v>177</v>
      </c>
      <c r="E25" s="530">
        <f>SUM(E24)</f>
        <v>850000000</v>
      </c>
      <c r="F25" s="530">
        <f>SUM(F24)</f>
        <v>0</v>
      </c>
      <c r="G25" s="530">
        <f>SUM(G24)</f>
        <v>600000000</v>
      </c>
      <c r="H25" s="530">
        <f>SUM(H24)</f>
        <v>250000000</v>
      </c>
      <c r="I25" s="524"/>
    </row>
    <row r="26" spans="1:9" s="107" customFormat="1" ht="6.75" customHeight="1">
      <c r="A26" s="110"/>
      <c r="B26" s="525"/>
      <c r="C26" s="526"/>
      <c r="D26" s="527"/>
      <c r="E26" s="528"/>
      <c r="F26" s="528"/>
      <c r="G26" s="528"/>
      <c r="H26" s="528"/>
      <c r="I26" s="110"/>
    </row>
    <row r="27" spans="1:9" s="107" customFormat="1" ht="40.799999999999997" thickBot="1">
      <c r="A27" s="30">
        <v>7</v>
      </c>
      <c r="B27" s="477" t="s">
        <v>196</v>
      </c>
      <c r="C27" s="518" t="s">
        <v>725</v>
      </c>
      <c r="D27" s="550" t="s">
        <v>590</v>
      </c>
      <c r="E27" s="440">
        <v>115000000</v>
      </c>
      <c r="F27" s="440">
        <v>0</v>
      </c>
      <c r="G27" s="440">
        <v>100000000</v>
      </c>
      <c r="H27" s="534">
        <f>E27-G27</f>
        <v>15000000</v>
      </c>
      <c r="I27" s="30"/>
    </row>
    <row r="28" spans="1:9" s="107" customFormat="1" ht="39" customHeight="1" thickBot="1">
      <c r="A28" s="433"/>
      <c r="B28" s="487"/>
      <c r="C28" s="112"/>
      <c r="D28" s="487" t="s">
        <v>197</v>
      </c>
      <c r="E28" s="530">
        <f>SUM(E27)</f>
        <v>115000000</v>
      </c>
      <c r="F28" s="530">
        <f>SUM(F27)</f>
        <v>0</v>
      </c>
      <c r="G28" s="530">
        <f>SUM(G27)</f>
        <v>100000000</v>
      </c>
      <c r="H28" s="530">
        <f>SUM(H27)</f>
        <v>15000000</v>
      </c>
      <c r="I28" s="524"/>
    </row>
    <row r="29" spans="1:9" s="107" customFormat="1" ht="39" customHeight="1">
      <c r="A29" s="357"/>
      <c r="B29" s="786"/>
      <c r="C29" s="787"/>
      <c r="D29" s="786"/>
      <c r="E29" s="788"/>
      <c r="F29" s="788"/>
      <c r="G29" s="788"/>
      <c r="H29" s="788"/>
      <c r="I29" s="357"/>
    </row>
    <row r="30" spans="1:9" s="107" customFormat="1" ht="40.5" customHeight="1" thickBot="1">
      <c r="A30" s="30">
        <v>8</v>
      </c>
      <c r="B30" s="477" t="s">
        <v>198</v>
      </c>
      <c r="C30" s="518" t="s">
        <v>726</v>
      </c>
      <c r="D30" s="550" t="s">
        <v>200</v>
      </c>
      <c r="E30" s="440">
        <v>25000000</v>
      </c>
      <c r="F30" s="440">
        <v>0</v>
      </c>
      <c r="G30" s="440">
        <v>10000000</v>
      </c>
      <c r="H30" s="534">
        <f>E30-G30</f>
        <v>15000000</v>
      </c>
      <c r="I30" s="30"/>
    </row>
    <row r="31" spans="1:9" s="107" customFormat="1" ht="28.5" customHeight="1" thickBot="1">
      <c r="A31" s="433"/>
      <c r="B31" s="487"/>
      <c r="C31" s="112"/>
      <c r="D31" s="487" t="s">
        <v>199</v>
      </c>
      <c r="E31" s="530">
        <f>SUM(E30:E30)</f>
        <v>25000000</v>
      </c>
      <c r="F31" s="530">
        <f>SUM(F30:F30)</f>
        <v>0</v>
      </c>
      <c r="G31" s="530">
        <f>SUM(G30:G30)</f>
        <v>10000000</v>
      </c>
      <c r="H31" s="530">
        <f>SUM(H30:H30)</f>
        <v>15000000</v>
      </c>
      <c r="I31" s="524"/>
    </row>
    <row r="32" spans="1:9" s="107" customFormat="1" ht="7.5" customHeight="1">
      <c r="A32" s="109"/>
      <c r="B32" s="475"/>
      <c r="C32" s="529"/>
      <c r="D32" s="552"/>
      <c r="E32" s="553"/>
      <c r="F32" s="553"/>
      <c r="G32" s="553"/>
      <c r="H32" s="553"/>
      <c r="I32" s="109"/>
    </row>
    <row r="33" spans="1:9" s="107" customFormat="1" ht="27" customHeight="1" thickBot="1">
      <c r="A33" s="32">
        <v>9</v>
      </c>
      <c r="B33" s="544" t="s">
        <v>172</v>
      </c>
      <c r="C33" s="545" t="s">
        <v>727</v>
      </c>
      <c r="D33" s="550" t="s">
        <v>201</v>
      </c>
      <c r="E33" s="492">
        <v>45000000</v>
      </c>
      <c r="F33" s="492">
        <v>0</v>
      </c>
      <c r="G33" s="492">
        <v>20000000</v>
      </c>
      <c r="H33" s="534">
        <f>E33-G33</f>
        <v>25000000</v>
      </c>
      <c r="I33" s="32"/>
    </row>
    <row r="34" spans="1:9" s="107" customFormat="1" ht="27" customHeight="1" thickBot="1">
      <c r="A34" s="433"/>
      <c r="B34" s="487"/>
      <c r="C34" s="112"/>
      <c r="D34" s="487" t="s">
        <v>173</v>
      </c>
      <c r="E34" s="530">
        <f>SUM(E33)</f>
        <v>45000000</v>
      </c>
      <c r="F34" s="530">
        <f>SUM(F33)</f>
        <v>0</v>
      </c>
      <c r="G34" s="530">
        <f>SUM(G33)</f>
        <v>20000000</v>
      </c>
      <c r="H34" s="530">
        <f>SUM(H33)</f>
        <v>25000000</v>
      </c>
      <c r="I34" s="524"/>
    </row>
    <row r="35" spans="1:9" s="107" customFormat="1" ht="6" customHeight="1">
      <c r="A35" s="109"/>
      <c r="B35" s="475"/>
      <c r="C35" s="554"/>
      <c r="D35" s="555"/>
      <c r="E35" s="556"/>
      <c r="F35" s="556"/>
      <c r="G35" s="553"/>
      <c r="H35" s="556"/>
      <c r="I35" s="109"/>
    </row>
    <row r="36" spans="1:9" s="107" customFormat="1" ht="26.4">
      <c r="A36" s="109">
        <v>10</v>
      </c>
      <c r="B36" s="552" t="s">
        <v>209</v>
      </c>
      <c r="C36" s="557" t="s">
        <v>713</v>
      </c>
      <c r="D36" s="466" t="s">
        <v>525</v>
      </c>
      <c r="E36" s="467">
        <v>15000000</v>
      </c>
      <c r="F36" s="539">
        <v>990000</v>
      </c>
      <c r="G36" s="539">
        <v>2000000</v>
      </c>
      <c r="H36" s="534">
        <f>E36-G36</f>
        <v>13000000</v>
      </c>
      <c r="I36" s="109"/>
    </row>
    <row r="37" spans="1:9" s="107" customFormat="1" ht="27" thickBot="1">
      <c r="A37" s="30"/>
      <c r="B37" s="555"/>
      <c r="C37" s="558" t="s">
        <v>714</v>
      </c>
      <c r="D37" s="472" t="s">
        <v>526</v>
      </c>
      <c r="E37" s="473">
        <v>6000000</v>
      </c>
      <c r="F37" s="540">
        <v>0</v>
      </c>
      <c r="G37" s="540">
        <v>1000000</v>
      </c>
      <c r="H37" s="534">
        <f>E37-G37</f>
        <v>5000000</v>
      </c>
      <c r="I37" s="30"/>
    </row>
    <row r="38" spans="1:9" s="107" customFormat="1" ht="27" thickBot="1">
      <c r="A38" s="433"/>
      <c r="B38" s="522"/>
      <c r="C38" s="559"/>
      <c r="D38" s="522" t="s">
        <v>211</v>
      </c>
      <c r="E38" s="530">
        <f>SUM(E36:E37)</f>
        <v>21000000</v>
      </c>
      <c r="F38" s="530">
        <f t="shared" ref="F38:G38" si="2">SUM(F36:F37)</f>
        <v>990000</v>
      </c>
      <c r="G38" s="530">
        <f t="shared" si="2"/>
        <v>3000000</v>
      </c>
      <c r="H38" s="530">
        <f>SUM(H36:H37)</f>
        <v>18000000</v>
      </c>
      <c r="I38" s="524"/>
    </row>
    <row r="39" spans="1:9" s="107" customFormat="1" ht="6.75" customHeight="1">
      <c r="A39" s="110"/>
      <c r="B39" s="527"/>
      <c r="C39" s="578"/>
      <c r="D39" s="527"/>
      <c r="E39" s="528"/>
      <c r="F39" s="528"/>
      <c r="G39" s="528"/>
      <c r="H39" s="528"/>
      <c r="I39" s="110"/>
    </row>
    <row r="40" spans="1:9" s="107" customFormat="1" ht="40.200000000000003">
      <c r="A40" s="110">
        <v>11</v>
      </c>
      <c r="B40" s="497" t="s">
        <v>568</v>
      </c>
      <c r="C40" s="560"/>
      <c r="D40" s="561"/>
      <c r="E40" s="562"/>
      <c r="F40" s="563"/>
      <c r="G40" s="564"/>
      <c r="H40" s="547"/>
      <c r="I40" s="110"/>
    </row>
    <row r="41" spans="1:9" s="107" customFormat="1" ht="15" thickBot="1">
      <c r="A41" s="30"/>
      <c r="B41" s="555"/>
      <c r="C41" s="565" t="s">
        <v>715</v>
      </c>
      <c r="D41" s="472" t="s">
        <v>570</v>
      </c>
      <c r="E41" s="566">
        <v>108000000</v>
      </c>
      <c r="F41" s="567"/>
      <c r="G41" s="566">
        <v>30000000</v>
      </c>
      <c r="H41" s="534">
        <f>E41-G41</f>
        <v>78000000</v>
      </c>
      <c r="I41" s="30"/>
    </row>
    <row r="42" spans="1:9" s="107" customFormat="1" ht="27" thickBot="1">
      <c r="A42" s="433"/>
      <c r="B42" s="522"/>
      <c r="C42" s="568"/>
      <c r="D42" s="522" t="s">
        <v>577</v>
      </c>
      <c r="E42" s="530">
        <f>SUM(E40:E41)</f>
        <v>108000000</v>
      </c>
      <c r="F42" s="530">
        <f t="shared" ref="F42:H42" si="3">SUM(F40:F41)</f>
        <v>0</v>
      </c>
      <c r="G42" s="530">
        <f t="shared" si="3"/>
        <v>30000000</v>
      </c>
      <c r="H42" s="530">
        <f t="shared" si="3"/>
        <v>78000000</v>
      </c>
      <c r="I42" s="524"/>
    </row>
    <row r="43" spans="1:9" s="107" customFormat="1" ht="8.25" customHeight="1">
      <c r="A43" s="110"/>
      <c r="B43" s="525"/>
      <c r="C43" s="551"/>
      <c r="D43" s="527"/>
      <c r="E43" s="528"/>
      <c r="F43" s="528"/>
      <c r="G43" s="528"/>
      <c r="H43" s="528"/>
      <c r="I43" s="110"/>
    </row>
    <row r="44" spans="1:9" ht="52.8">
      <c r="A44" s="109">
        <v>12</v>
      </c>
      <c r="B44" s="552" t="s">
        <v>591</v>
      </c>
      <c r="C44" s="569">
        <v>100025201013</v>
      </c>
      <c r="D44" s="221" t="s">
        <v>581</v>
      </c>
      <c r="E44" s="159">
        <v>8000000000</v>
      </c>
      <c r="F44" s="155"/>
      <c r="G44" s="159">
        <v>3000000000</v>
      </c>
      <c r="H44" s="543">
        <f>E44-G44</f>
        <v>5000000000</v>
      </c>
      <c r="I44" s="155"/>
    </row>
    <row r="45" spans="1:9" ht="53.4" thickBot="1">
      <c r="A45" s="160"/>
      <c r="B45" s="160"/>
      <c r="C45" s="570">
        <v>100025201015</v>
      </c>
      <c r="D45" s="550" t="s">
        <v>582</v>
      </c>
      <c r="E45" s="162">
        <v>8000000000</v>
      </c>
      <c r="F45" s="160"/>
      <c r="G45" s="162">
        <v>3000000000</v>
      </c>
      <c r="H45" s="534">
        <f>E45-G45</f>
        <v>5000000000</v>
      </c>
      <c r="I45" s="160"/>
    </row>
    <row r="46" spans="1:9" ht="27" thickBot="1">
      <c r="A46" s="476"/>
      <c r="B46" s="274"/>
      <c r="C46" s="274"/>
      <c r="D46" s="522" t="s">
        <v>583</v>
      </c>
      <c r="E46" s="530">
        <f>SUM(E44:E45)</f>
        <v>16000000000</v>
      </c>
      <c r="F46" s="530"/>
      <c r="G46" s="530">
        <f t="shared" ref="G46" si="4">SUM(G44:G45)</f>
        <v>6000000000</v>
      </c>
      <c r="H46" s="530">
        <f t="shared" ref="H46" si="5">SUM(H44:H45)</f>
        <v>10000000000</v>
      </c>
      <c r="I46" s="164"/>
    </row>
    <row r="47" spans="1:9" ht="55.5" customHeight="1">
      <c r="A47" s="789"/>
      <c r="B47" s="789"/>
      <c r="C47" s="789"/>
      <c r="D47" s="579"/>
      <c r="E47" s="788"/>
      <c r="F47" s="788"/>
      <c r="G47" s="788"/>
      <c r="H47" s="788"/>
      <c r="I47" s="789"/>
    </row>
    <row r="48" spans="1:9" ht="51.75" customHeight="1">
      <c r="A48" s="789"/>
      <c r="B48" s="789"/>
      <c r="C48" s="789"/>
      <c r="D48" s="579"/>
      <c r="E48" s="788"/>
      <c r="F48" s="788"/>
      <c r="G48" s="788"/>
      <c r="H48" s="788"/>
      <c r="I48" s="789"/>
    </row>
    <row r="49" spans="1:9" ht="53.25" customHeight="1">
      <c r="A49" s="357"/>
      <c r="B49" s="786"/>
      <c r="C49" s="790"/>
      <c r="D49" s="579"/>
      <c r="E49" s="788"/>
      <c r="F49" s="788"/>
      <c r="G49" s="788"/>
      <c r="H49" s="788"/>
      <c r="I49" s="357"/>
    </row>
    <row r="50" spans="1:9" s="107" customFormat="1" ht="42.75" customHeight="1">
      <c r="A50" s="109">
        <v>13</v>
      </c>
      <c r="B50" s="552" t="s">
        <v>642</v>
      </c>
      <c r="C50" s="573" t="s">
        <v>665</v>
      </c>
      <c r="D50" s="221" t="s">
        <v>644</v>
      </c>
      <c r="E50" s="572">
        <v>1000000</v>
      </c>
      <c r="F50" s="580"/>
      <c r="G50" s="572">
        <v>1000000</v>
      </c>
      <c r="H50" s="543">
        <f>E50-G50</f>
        <v>0</v>
      </c>
      <c r="I50" s="109"/>
    </row>
    <row r="51" spans="1:9" s="107" customFormat="1" ht="41.25" customHeight="1">
      <c r="A51" s="109"/>
      <c r="B51" s="552"/>
      <c r="C51" s="571" t="s">
        <v>663</v>
      </c>
      <c r="D51" s="550" t="s">
        <v>645</v>
      </c>
      <c r="E51" s="572">
        <v>2000000</v>
      </c>
      <c r="F51" s="567"/>
      <c r="G51" s="572">
        <v>1000000</v>
      </c>
      <c r="H51" s="534">
        <f t="shared" ref="H51:H59" si="6">E51-G51</f>
        <v>1000000</v>
      </c>
      <c r="I51" s="109"/>
    </row>
    <row r="52" spans="1:9" s="107" customFormat="1" ht="39.6">
      <c r="A52" s="109"/>
      <c r="B52" s="552"/>
      <c r="C52" s="571" t="s">
        <v>662</v>
      </c>
      <c r="D52" s="550" t="s">
        <v>646</v>
      </c>
      <c r="E52" s="572">
        <v>1000000</v>
      </c>
      <c r="F52" s="567"/>
      <c r="G52" s="572">
        <v>1000000</v>
      </c>
      <c r="H52" s="534">
        <f t="shared" si="6"/>
        <v>0</v>
      </c>
      <c r="I52" s="109"/>
    </row>
    <row r="53" spans="1:9" s="107" customFormat="1" ht="39.6">
      <c r="A53" s="109"/>
      <c r="B53" s="552"/>
      <c r="C53" s="571" t="s">
        <v>661</v>
      </c>
      <c r="D53" s="550" t="s">
        <v>647</v>
      </c>
      <c r="E53" s="572">
        <v>2000000</v>
      </c>
      <c r="F53" s="567"/>
      <c r="G53" s="572">
        <v>1000000</v>
      </c>
      <c r="H53" s="534">
        <f t="shared" si="6"/>
        <v>1000000</v>
      </c>
      <c r="I53" s="109"/>
    </row>
    <row r="54" spans="1:9" s="107" customFormat="1">
      <c r="A54" s="109"/>
      <c r="B54" s="552"/>
      <c r="C54" s="571" t="s">
        <v>664</v>
      </c>
      <c r="D54" s="550" t="s">
        <v>648</v>
      </c>
      <c r="E54" s="572">
        <v>4000000</v>
      </c>
      <c r="F54" s="567"/>
      <c r="G54" s="572">
        <v>1000000</v>
      </c>
      <c r="H54" s="534">
        <f t="shared" si="6"/>
        <v>3000000</v>
      </c>
      <c r="I54" s="109"/>
    </row>
    <row r="55" spans="1:9" s="107" customFormat="1" ht="39.6">
      <c r="A55" s="109"/>
      <c r="B55" s="552"/>
      <c r="C55" s="571" t="s">
        <v>660</v>
      </c>
      <c r="D55" s="550" t="s">
        <v>649</v>
      </c>
      <c r="E55" s="572">
        <v>2500000</v>
      </c>
      <c r="F55" s="567"/>
      <c r="G55" s="572">
        <v>1000000</v>
      </c>
      <c r="H55" s="534">
        <f t="shared" si="6"/>
        <v>1500000</v>
      </c>
      <c r="I55" s="109"/>
    </row>
    <row r="56" spans="1:9" s="107" customFormat="1" ht="26.4">
      <c r="A56" s="109"/>
      <c r="B56" s="552"/>
      <c r="C56" s="571" t="s">
        <v>656</v>
      </c>
      <c r="D56" s="550" t="s">
        <v>652</v>
      </c>
      <c r="E56" s="572">
        <v>1200000</v>
      </c>
      <c r="F56" s="567"/>
      <c r="G56" s="572">
        <v>200000</v>
      </c>
      <c r="H56" s="534">
        <f t="shared" si="6"/>
        <v>1000000</v>
      </c>
      <c r="I56" s="109"/>
    </row>
    <row r="57" spans="1:9" s="107" customFormat="1">
      <c r="A57" s="109"/>
      <c r="B57" s="552"/>
      <c r="C57" s="571" t="s">
        <v>657</v>
      </c>
      <c r="D57" s="550" t="s">
        <v>653</v>
      </c>
      <c r="E57" s="572">
        <v>7500000</v>
      </c>
      <c r="F57" s="567"/>
      <c r="G57" s="572">
        <v>3000000</v>
      </c>
      <c r="H57" s="534">
        <f t="shared" si="6"/>
        <v>4500000</v>
      </c>
      <c r="I57" s="109"/>
    </row>
    <row r="58" spans="1:9" ht="26.4">
      <c r="A58" s="155"/>
      <c r="B58" s="155"/>
      <c r="C58" s="573" t="s">
        <v>659</v>
      </c>
      <c r="D58" s="221" t="s">
        <v>650</v>
      </c>
      <c r="E58" s="572">
        <v>1500000</v>
      </c>
      <c r="F58" s="155"/>
      <c r="G58" s="572">
        <v>500000</v>
      </c>
      <c r="H58" s="543">
        <f t="shared" si="6"/>
        <v>1000000</v>
      </c>
      <c r="I58" s="155"/>
    </row>
    <row r="59" spans="1:9" ht="53.4" thickBot="1">
      <c r="A59" s="160"/>
      <c r="B59" s="160"/>
      <c r="C59" s="571" t="s">
        <v>658</v>
      </c>
      <c r="D59" s="550" t="s">
        <v>651</v>
      </c>
      <c r="E59" s="574">
        <v>2500000</v>
      </c>
      <c r="F59" s="160"/>
      <c r="G59" s="574">
        <v>1000000</v>
      </c>
      <c r="H59" s="534">
        <f t="shared" si="6"/>
        <v>1500000</v>
      </c>
      <c r="I59" s="160"/>
    </row>
    <row r="60" spans="1:9" s="107" customFormat="1" ht="40.200000000000003" thickBot="1">
      <c r="A60" s="433"/>
      <c r="B60" s="487"/>
      <c r="C60" s="791"/>
      <c r="D60" s="522" t="s">
        <v>643</v>
      </c>
      <c r="E60" s="530">
        <f>SUM(E50:E59)</f>
        <v>25200000</v>
      </c>
      <c r="F60" s="530">
        <f t="shared" ref="F60:H60" si="7">SUM(F50:F59)</f>
        <v>0</v>
      </c>
      <c r="G60" s="530">
        <f t="shared" si="7"/>
        <v>10700000</v>
      </c>
      <c r="H60" s="530">
        <f t="shared" si="7"/>
        <v>14500000</v>
      </c>
      <c r="I60" s="524"/>
    </row>
    <row r="61" spans="1:9" s="107" customFormat="1" ht="7.5" customHeight="1">
      <c r="A61" s="110"/>
      <c r="B61" s="525"/>
      <c r="C61" s="551"/>
      <c r="D61" s="527"/>
      <c r="E61" s="528"/>
      <c r="F61" s="528"/>
      <c r="G61" s="528"/>
      <c r="H61" s="528"/>
      <c r="I61" s="110"/>
    </row>
    <row r="62" spans="1:9" s="107" customFormat="1" ht="54" customHeight="1">
      <c r="A62" s="109">
        <v>14</v>
      </c>
      <c r="B62" s="552" t="s">
        <v>739</v>
      </c>
      <c r="C62" s="538" t="s">
        <v>741</v>
      </c>
      <c r="D62" s="575" t="s">
        <v>734</v>
      </c>
      <c r="E62" s="539">
        <v>1500000</v>
      </c>
      <c r="F62" s="553"/>
      <c r="G62" s="539">
        <v>1500000</v>
      </c>
      <c r="H62" s="553">
        <f>E62-G62</f>
        <v>0</v>
      </c>
      <c r="I62" s="109"/>
    </row>
    <row r="63" spans="1:9" s="107" customFormat="1" ht="21.75" customHeight="1">
      <c r="A63" s="110"/>
      <c r="B63" s="525"/>
      <c r="C63" s="538" t="s">
        <v>742</v>
      </c>
      <c r="D63" s="575" t="s">
        <v>736</v>
      </c>
      <c r="E63" s="539">
        <v>6500000</v>
      </c>
      <c r="F63" s="553"/>
      <c r="G63" s="539">
        <v>1500000</v>
      </c>
      <c r="H63" s="553">
        <f t="shared" ref="H63:H66" si="8">E63-G63</f>
        <v>5000000</v>
      </c>
      <c r="I63" s="109"/>
    </row>
    <row r="64" spans="1:9" s="107" customFormat="1" ht="24" customHeight="1">
      <c r="A64" s="110"/>
      <c r="B64" s="525"/>
      <c r="C64" s="538" t="s">
        <v>743</v>
      </c>
      <c r="D64" s="575" t="s">
        <v>735</v>
      </c>
      <c r="E64" s="539">
        <v>3000000</v>
      </c>
      <c r="F64" s="553"/>
      <c r="G64" s="539">
        <v>1000000</v>
      </c>
      <c r="H64" s="553">
        <f t="shared" si="8"/>
        <v>2000000</v>
      </c>
      <c r="I64" s="109"/>
    </row>
    <row r="65" spans="1:10" s="107" customFormat="1" ht="24" customHeight="1">
      <c r="A65" s="110"/>
      <c r="B65" s="525"/>
      <c r="C65" s="538" t="s">
        <v>1376</v>
      </c>
      <c r="D65" s="575" t="s">
        <v>1375</v>
      </c>
      <c r="E65" s="539">
        <v>3000000</v>
      </c>
      <c r="F65" s="556"/>
      <c r="G65" s="539">
        <v>1000000</v>
      </c>
      <c r="H65" s="553">
        <f t="shared" si="8"/>
        <v>2000000</v>
      </c>
      <c r="I65" s="109"/>
    </row>
    <row r="66" spans="1:10" s="107" customFormat="1" ht="40.200000000000003" thickBot="1">
      <c r="A66" s="30"/>
      <c r="B66" s="30"/>
      <c r="C66" s="624" t="s">
        <v>744</v>
      </c>
      <c r="D66" s="625" t="s">
        <v>738</v>
      </c>
      <c r="E66" s="540">
        <v>4500000</v>
      </c>
      <c r="F66" s="567">
        <v>0</v>
      </c>
      <c r="G66" s="540">
        <v>1000000</v>
      </c>
      <c r="H66" s="556">
        <f t="shared" si="8"/>
        <v>3500000</v>
      </c>
      <c r="I66" s="30"/>
    </row>
    <row r="67" spans="1:10" s="107" customFormat="1" ht="40.200000000000003" thickBot="1">
      <c r="A67" s="433"/>
      <c r="B67" s="487"/>
      <c r="C67" s="791"/>
      <c r="D67" s="522" t="s">
        <v>1379</v>
      </c>
      <c r="E67" s="530">
        <f>SUM(E62:E66)</f>
        <v>18500000</v>
      </c>
      <c r="F67" s="530">
        <f>SUM(F62:F66)</f>
        <v>0</v>
      </c>
      <c r="G67" s="530">
        <f>SUM(G62:G66)</f>
        <v>6000000</v>
      </c>
      <c r="H67" s="530">
        <f>SUM(H62:H66)</f>
        <v>12500000</v>
      </c>
      <c r="I67" s="524"/>
    </row>
    <row r="68" spans="1:10" ht="41.25" customHeight="1">
      <c r="J68" s="579"/>
    </row>
    <row r="69" spans="1:10" ht="26.4">
      <c r="A69" s="607">
        <v>15</v>
      </c>
      <c r="B69" s="552" t="s">
        <v>1410</v>
      </c>
      <c r="C69" s="538" t="s">
        <v>1405</v>
      </c>
      <c r="D69" s="575" t="s">
        <v>1402</v>
      </c>
      <c r="E69" s="575">
        <v>15000000</v>
      </c>
      <c r="F69" s="575"/>
      <c r="G69" s="575">
        <v>15000000</v>
      </c>
      <c r="H69" s="575">
        <f>E69-G69</f>
        <v>0</v>
      </c>
      <c r="I69" s="575" t="s">
        <v>64</v>
      </c>
    </row>
    <row r="70" spans="1:10" ht="39.6">
      <c r="A70" s="607"/>
      <c r="B70" s="42"/>
      <c r="C70" s="538" t="s">
        <v>1404</v>
      </c>
      <c r="D70" s="575" t="s">
        <v>1403</v>
      </c>
      <c r="E70" s="575">
        <v>75000000</v>
      </c>
      <c r="F70" s="575"/>
      <c r="G70" s="575">
        <v>20000000</v>
      </c>
      <c r="H70" s="575">
        <f t="shared" ref="H70:H72" si="9">E70-G70</f>
        <v>55000000</v>
      </c>
      <c r="I70" s="575" t="s">
        <v>64</v>
      </c>
    </row>
    <row r="71" spans="1:10">
      <c r="A71" s="607"/>
      <c r="B71" s="42"/>
      <c r="C71" s="538" t="s">
        <v>1407</v>
      </c>
      <c r="D71" s="575" t="s">
        <v>1406</v>
      </c>
      <c r="E71" s="575">
        <v>20000000</v>
      </c>
      <c r="F71" s="575"/>
      <c r="G71" s="575">
        <v>20000000</v>
      </c>
      <c r="H71" s="575">
        <f t="shared" si="9"/>
        <v>0</v>
      </c>
      <c r="I71" s="575" t="s">
        <v>64</v>
      </c>
    </row>
    <row r="72" spans="1:10" ht="15" thickBot="1">
      <c r="A72" s="623"/>
      <c r="B72" s="51"/>
      <c r="C72" s="624" t="s">
        <v>1409</v>
      </c>
      <c r="D72" s="625" t="s">
        <v>1408</v>
      </c>
      <c r="E72" s="625">
        <v>15000000</v>
      </c>
      <c r="F72" s="625"/>
      <c r="G72" s="625">
        <v>15000000</v>
      </c>
      <c r="H72" s="625">
        <f t="shared" si="9"/>
        <v>0</v>
      </c>
      <c r="I72" s="625" t="s">
        <v>64</v>
      </c>
    </row>
    <row r="73" spans="1:10" ht="21.75" customHeight="1" thickBot="1">
      <c r="A73" s="626"/>
      <c r="B73" s="99"/>
      <c r="C73" s="627"/>
      <c r="D73" s="522" t="s">
        <v>1413</v>
      </c>
      <c r="E73" s="629">
        <f>SUM(E69:E72)</f>
        <v>125000000</v>
      </c>
      <c r="F73" s="629">
        <f t="shared" ref="F73:H73" si="10">SUM(F69:F72)</f>
        <v>0</v>
      </c>
      <c r="G73" s="629">
        <f t="shared" si="10"/>
        <v>70000000</v>
      </c>
      <c r="H73" s="629">
        <f t="shared" si="10"/>
        <v>55000000</v>
      </c>
      <c r="I73" s="628"/>
    </row>
    <row r="74" spans="1:10" ht="6" customHeight="1" thickBot="1">
      <c r="A74" s="191"/>
      <c r="B74" s="191"/>
      <c r="C74" s="191"/>
      <c r="D74" s="191"/>
      <c r="E74" s="191"/>
      <c r="F74" s="191"/>
      <c r="G74" s="191"/>
      <c r="H74" s="191"/>
      <c r="I74" s="191"/>
    </row>
    <row r="75" spans="1:10" s="105" customFormat="1" ht="24.75" customHeight="1" thickBot="1">
      <c r="A75" s="272"/>
      <c r="B75" s="273"/>
      <c r="C75" s="275"/>
      <c r="D75" s="576" t="s">
        <v>179</v>
      </c>
      <c r="E75" s="577">
        <f>E6+E9+E22+E25+E28+E31+E34+E38+E46+E42+E60+E67+E18+E12+E73</f>
        <v>18287700000</v>
      </c>
      <c r="F75" s="577">
        <f>F6+F9+F22+F25+F28+F31+F34+F38+F46+F42+F60+F67+F18+F12+F73</f>
        <v>30512602</v>
      </c>
      <c r="G75" s="577">
        <f>G6+G9+G22+G25+G28+G31+G34+G38+G46+G42+G60+G67+G18+G12+G73</f>
        <v>7458200000</v>
      </c>
      <c r="H75" s="577">
        <f>H6+H9+H22+H25+H28+H31+H34+H38+H46+H42+H60+H67+H18+H12+H73</f>
        <v>10829500000</v>
      </c>
      <c r="I75" s="164"/>
    </row>
  </sheetData>
  <mergeCells count="3">
    <mergeCell ref="A1:I1"/>
    <mergeCell ref="A2:I2"/>
    <mergeCell ref="A3:I3"/>
  </mergeCells>
  <conditionalFormatting sqref="B36:B39 D60:D61 J68">
    <cfRule type="expression" dxfId="295" priority="314">
      <formula>$N36=7</formula>
    </cfRule>
    <cfRule type="expression" dxfId="294" priority="315">
      <formula>$N36=6</formula>
    </cfRule>
    <cfRule type="expression" dxfId="293" priority="318">
      <formula>$N36=3</formula>
    </cfRule>
    <cfRule type="expression" dxfId="292" priority="319">
      <formula>$N36=2</formula>
    </cfRule>
    <cfRule type="expression" dxfId="291" priority="320">
      <formula>$N36=1</formula>
    </cfRule>
    <cfRule type="expression" dxfId="290" priority="313">
      <formula>$N36=9</formula>
    </cfRule>
    <cfRule type="expression" dxfId="289" priority="317">
      <formula>$N36=4</formula>
    </cfRule>
    <cfRule type="expression" dxfId="288" priority="316">
      <formula>$N36=5</formula>
    </cfRule>
  </conditionalFormatting>
  <conditionalFormatting sqref="B41:B42 B50:B57">
    <cfRule type="expression" dxfId="287" priority="755">
      <formula>$N41=6</formula>
    </cfRule>
    <cfRule type="expression" dxfId="286" priority="760">
      <formula>$N41=1</formula>
    </cfRule>
    <cfRule type="expression" dxfId="285" priority="756">
      <formula>$N41=5</formula>
    </cfRule>
    <cfRule type="expression" dxfId="284" priority="757">
      <formula>$N41=4</formula>
    </cfRule>
    <cfRule type="expression" dxfId="283" priority="758">
      <formula>$N41=3</formula>
    </cfRule>
    <cfRule type="expression" dxfId="282" priority="759">
      <formula>$N41=2</formula>
    </cfRule>
    <cfRule type="expression" dxfId="281" priority="753">
      <formula>$N41=9</formula>
    </cfRule>
    <cfRule type="expression" dxfId="280" priority="754">
      <formula>$N41=7</formula>
    </cfRule>
  </conditionalFormatting>
  <conditionalFormatting sqref="B44">
    <cfRule type="expression" dxfId="279" priority="196">
      <formula>$N44=5</formula>
    </cfRule>
    <cfRule type="expression" dxfId="278" priority="195">
      <formula>$N44=6</formula>
    </cfRule>
    <cfRule type="expression" dxfId="277" priority="194">
      <formula>$N44=7</formula>
    </cfRule>
    <cfRule type="expression" dxfId="276" priority="193">
      <formula>$N44=9</formula>
    </cfRule>
    <cfRule type="expression" dxfId="275" priority="200">
      <formula>$N44=1</formula>
    </cfRule>
    <cfRule type="expression" dxfId="274" priority="199">
      <formula>$N44=2</formula>
    </cfRule>
    <cfRule type="expression" dxfId="273" priority="197">
      <formula>$N44=4</formula>
    </cfRule>
    <cfRule type="expression" dxfId="272" priority="198">
      <formula>$N44=3</formula>
    </cfRule>
  </conditionalFormatting>
  <conditionalFormatting sqref="B62">
    <cfRule type="expression" dxfId="271" priority="94">
      <formula>$N66=3</formula>
    </cfRule>
    <cfRule type="expression" dxfId="270" priority="92">
      <formula>$N66=5</formula>
    </cfRule>
    <cfRule type="expression" dxfId="269" priority="91">
      <formula>$N66=6</formula>
    </cfRule>
    <cfRule type="expression" dxfId="268" priority="93">
      <formula>$N66=4</formula>
    </cfRule>
    <cfRule type="expression" dxfId="267" priority="89">
      <formula>$N66=9</formula>
    </cfRule>
    <cfRule type="expression" dxfId="266" priority="90">
      <formula>$N66=7</formula>
    </cfRule>
    <cfRule type="expression" dxfId="265" priority="95">
      <formula>$N66=2</formula>
    </cfRule>
    <cfRule type="expression" dxfId="264" priority="96">
      <formula>$N66=1</formula>
    </cfRule>
  </conditionalFormatting>
  <conditionalFormatting sqref="B69">
    <cfRule type="expression" dxfId="263" priority="30">
      <formula>$N73=3</formula>
    </cfRule>
    <cfRule type="expression" dxfId="262" priority="31">
      <formula>$N73=2</formula>
    </cfRule>
    <cfRule type="expression" dxfId="261" priority="32">
      <formula>$N73=1</formula>
    </cfRule>
    <cfRule type="expression" dxfId="260" priority="28">
      <formula>$N73=5</formula>
    </cfRule>
    <cfRule type="expression" dxfId="259" priority="29">
      <formula>$N73=4</formula>
    </cfRule>
    <cfRule type="expression" dxfId="258" priority="25">
      <formula>$N73=9</formula>
    </cfRule>
    <cfRule type="expression" dxfId="257" priority="26">
      <formula>$N73=7</formula>
    </cfRule>
    <cfRule type="expression" dxfId="256" priority="27">
      <formula>$N73=6</formula>
    </cfRule>
  </conditionalFormatting>
  <conditionalFormatting sqref="C50:D59">
    <cfRule type="expression" dxfId="255" priority="118">
      <formula>$N50=3</formula>
    </cfRule>
    <cfRule type="expression" dxfId="254" priority="117">
      <formula>$N50=4</formula>
    </cfRule>
    <cfRule type="expression" dxfId="253" priority="119">
      <formula>$N50=2</formula>
    </cfRule>
    <cfRule type="expression" dxfId="252" priority="120">
      <formula>$N50=1</formula>
    </cfRule>
    <cfRule type="expression" dxfId="251" priority="116">
      <formula>$N50=5</formula>
    </cfRule>
    <cfRule type="expression" dxfId="250" priority="113">
      <formula>$N50=9</formula>
    </cfRule>
    <cfRule type="expression" dxfId="249" priority="114">
      <formula>$N50=7</formula>
    </cfRule>
    <cfRule type="expression" dxfId="248" priority="115">
      <formula>$N50=6</formula>
    </cfRule>
  </conditionalFormatting>
  <conditionalFormatting sqref="D8">
    <cfRule type="expression" dxfId="247" priority="724">
      <formula>$N8=5</formula>
    </cfRule>
    <cfRule type="expression" dxfId="246" priority="721">
      <formula>$N8=9</formula>
    </cfRule>
    <cfRule type="expression" dxfId="245" priority="722">
      <formula>$N8=7</formula>
    </cfRule>
    <cfRule type="expression" dxfId="244" priority="723">
      <formula>$N8=6</formula>
    </cfRule>
    <cfRule type="expression" dxfId="243" priority="725">
      <formula>$N8=4</formula>
    </cfRule>
    <cfRule type="expression" dxfId="242" priority="726">
      <formula>$N8=3</formula>
    </cfRule>
    <cfRule type="expression" dxfId="241" priority="728">
      <formula>$N8=1</formula>
    </cfRule>
    <cfRule type="expression" dxfId="240" priority="727">
      <formula>$N8=2</formula>
    </cfRule>
  </conditionalFormatting>
  <conditionalFormatting sqref="D10:D15">
    <cfRule type="expression" dxfId="239" priority="58">
      <formula>$N10=7</formula>
    </cfRule>
    <cfRule type="expression" dxfId="238" priority="59">
      <formula>$N10=6</formula>
    </cfRule>
    <cfRule type="expression" dxfId="237" priority="62">
      <formula>$N10=3</formula>
    </cfRule>
    <cfRule type="expression" dxfId="236" priority="60">
      <formula>$N10=5</formula>
    </cfRule>
    <cfRule type="expression" dxfId="235" priority="63">
      <formula>$N10=2</formula>
    </cfRule>
    <cfRule type="expression" dxfId="234" priority="61">
      <formula>$N10=4</formula>
    </cfRule>
    <cfRule type="expression" dxfId="233" priority="64">
      <formula>$N10=1</formula>
    </cfRule>
    <cfRule type="expression" dxfId="232" priority="57">
      <formula>$N10=9</formula>
    </cfRule>
  </conditionalFormatting>
  <conditionalFormatting sqref="D17:D18">
    <cfRule type="expression" dxfId="231" priority="55">
      <formula>$N17=2</formula>
    </cfRule>
    <cfRule type="expression" dxfId="230" priority="53">
      <formula>$N17=4</formula>
    </cfRule>
    <cfRule type="expression" dxfId="229" priority="49">
      <formula>$N17=9</formula>
    </cfRule>
    <cfRule type="expression" dxfId="228" priority="50">
      <formula>$N17=7</formula>
    </cfRule>
    <cfRule type="expression" dxfId="227" priority="51">
      <formula>$N17=6</formula>
    </cfRule>
    <cfRule type="expression" dxfId="226" priority="52">
      <formula>$N17=5</formula>
    </cfRule>
    <cfRule type="expression" dxfId="225" priority="54">
      <formula>$N17=3</formula>
    </cfRule>
    <cfRule type="expression" dxfId="224" priority="56">
      <formula>$N17=1</formula>
    </cfRule>
  </conditionalFormatting>
  <conditionalFormatting sqref="D20:D21">
    <cfRule type="expression" dxfId="223" priority="400">
      <formula>$N20=1</formula>
    </cfRule>
    <cfRule type="expression" dxfId="222" priority="393">
      <formula>$N20=9</formula>
    </cfRule>
    <cfRule type="expression" dxfId="221" priority="395">
      <formula>$N20=6</formula>
    </cfRule>
    <cfRule type="expression" dxfId="220" priority="399">
      <formula>$N20=2</formula>
    </cfRule>
    <cfRule type="expression" dxfId="219" priority="396">
      <formula>$N20=5</formula>
    </cfRule>
    <cfRule type="expression" dxfId="218" priority="394">
      <formula>$N20=7</formula>
    </cfRule>
    <cfRule type="expression" dxfId="217" priority="397">
      <formula>$N20=4</formula>
    </cfRule>
    <cfRule type="expression" dxfId="216" priority="398">
      <formula>$N20=3</formula>
    </cfRule>
  </conditionalFormatting>
  <conditionalFormatting sqref="D24">
    <cfRule type="expression" dxfId="215" priority="392">
      <formula>$N24=1</formula>
    </cfRule>
    <cfRule type="expression" dxfId="214" priority="385">
      <formula>$N24=9</formula>
    </cfRule>
    <cfRule type="expression" dxfId="213" priority="386">
      <formula>$N24=7</formula>
    </cfRule>
    <cfRule type="expression" dxfId="212" priority="387">
      <formula>$N24=6</formula>
    </cfRule>
    <cfRule type="expression" dxfId="211" priority="388">
      <formula>$N24=5</formula>
    </cfRule>
    <cfRule type="expression" dxfId="210" priority="389">
      <formula>$N24=4</formula>
    </cfRule>
    <cfRule type="expression" dxfId="209" priority="390">
      <formula>$N24=3</formula>
    </cfRule>
    <cfRule type="expression" dxfId="208" priority="391">
      <formula>$N24=2</formula>
    </cfRule>
  </conditionalFormatting>
  <conditionalFormatting sqref="D27">
    <cfRule type="expression" dxfId="207" priority="633">
      <formula>$N27=9</formula>
    </cfRule>
    <cfRule type="expression" dxfId="206" priority="634">
      <formula>$N27=7</formula>
    </cfRule>
    <cfRule type="expression" dxfId="205" priority="635">
      <formula>$N27=6</formula>
    </cfRule>
    <cfRule type="expression" dxfId="204" priority="636">
      <formula>$N27=5</formula>
    </cfRule>
    <cfRule type="expression" dxfId="203" priority="638">
      <formula>$N27=3</formula>
    </cfRule>
    <cfRule type="expression" dxfId="202" priority="639">
      <formula>$N27=2</formula>
    </cfRule>
    <cfRule type="expression" dxfId="201" priority="640">
      <formula>$N27=1</formula>
    </cfRule>
    <cfRule type="expression" dxfId="200" priority="637">
      <formula>$N27=4</formula>
    </cfRule>
  </conditionalFormatting>
  <conditionalFormatting sqref="D30">
    <cfRule type="expression" dxfId="199" priority="5">
      <formula>$N30=4</formula>
    </cfRule>
    <cfRule type="expression" dxfId="198" priority="6">
      <formula>$N30=3</formula>
    </cfRule>
    <cfRule type="expression" dxfId="197" priority="7">
      <formula>$N30=2</formula>
    </cfRule>
    <cfRule type="expression" dxfId="196" priority="8">
      <formula>$N30=1</formula>
    </cfRule>
    <cfRule type="expression" dxfId="195" priority="1">
      <formula>$N30=9</formula>
    </cfRule>
    <cfRule type="expression" dxfId="194" priority="2">
      <formula>$N30=7</formula>
    </cfRule>
    <cfRule type="expression" dxfId="193" priority="3">
      <formula>$N30=6</formula>
    </cfRule>
    <cfRule type="expression" dxfId="192" priority="4">
      <formula>$N30=5</formula>
    </cfRule>
  </conditionalFormatting>
  <conditionalFormatting sqref="D33">
    <cfRule type="expression" dxfId="191" priority="600">
      <formula>$N33=1</formula>
    </cfRule>
    <cfRule type="expression" dxfId="190" priority="593">
      <formula>$N33=9</formula>
    </cfRule>
    <cfRule type="expression" dxfId="189" priority="594">
      <formula>$N33=7</formula>
    </cfRule>
    <cfRule type="expression" dxfId="188" priority="595">
      <formula>$N33=6</formula>
    </cfRule>
    <cfRule type="expression" dxfId="187" priority="596">
      <formula>$N33=5</formula>
    </cfRule>
    <cfRule type="expression" dxfId="186" priority="597">
      <formula>$N33=4</formula>
    </cfRule>
    <cfRule type="expression" dxfId="185" priority="598">
      <formula>$N33=3</formula>
    </cfRule>
    <cfRule type="expression" dxfId="184" priority="599">
      <formula>$N33=2</formula>
    </cfRule>
  </conditionalFormatting>
  <conditionalFormatting sqref="D35:D40">
    <cfRule type="expression" dxfId="183" priority="294">
      <formula>$N35=3</formula>
    </cfRule>
    <cfRule type="expression" dxfId="182" priority="293">
      <formula>$N35=4</formula>
    </cfRule>
    <cfRule type="expression" dxfId="181" priority="292">
      <formula>$N35=5</formula>
    </cfRule>
    <cfRule type="expression" dxfId="180" priority="291">
      <formula>$N35=6</formula>
    </cfRule>
    <cfRule type="expression" dxfId="179" priority="290">
      <formula>$N35=7</formula>
    </cfRule>
    <cfRule type="expression" dxfId="178" priority="289">
      <formula>$N35=9</formula>
    </cfRule>
    <cfRule type="expression" dxfId="177" priority="296">
      <formula>$N35=1</formula>
    </cfRule>
    <cfRule type="expression" dxfId="176" priority="295">
      <formula>$N35=2</formula>
    </cfRule>
  </conditionalFormatting>
  <conditionalFormatting sqref="D42:D49">
    <cfRule type="expression" dxfId="175" priority="14">
      <formula>$N42=3</formula>
    </cfRule>
    <cfRule type="expression" dxfId="174" priority="16">
      <formula>$N42=1</formula>
    </cfRule>
    <cfRule type="expression" dxfId="173" priority="15">
      <formula>$N42=2</formula>
    </cfRule>
    <cfRule type="expression" dxfId="172" priority="13">
      <formula>$N42=4</formula>
    </cfRule>
    <cfRule type="expression" dxfId="171" priority="12">
      <formula>$N42=5</formula>
    </cfRule>
    <cfRule type="expression" dxfId="170" priority="11">
      <formula>$N42=6</formula>
    </cfRule>
    <cfRule type="expression" dxfId="169" priority="10">
      <formula>$N42=7</formula>
    </cfRule>
    <cfRule type="expression" dxfId="168" priority="9">
      <formula>$N42=9</formula>
    </cfRule>
  </conditionalFormatting>
  <conditionalFormatting sqref="D67">
    <cfRule type="expression" dxfId="167" priority="83">
      <formula>$N67=6</formula>
    </cfRule>
    <cfRule type="expression" dxfId="166" priority="88">
      <formula>$N67=1</formula>
    </cfRule>
    <cfRule type="expression" dxfId="165" priority="87">
      <formula>$N67=2</formula>
    </cfRule>
    <cfRule type="expression" dxfId="164" priority="85">
      <formula>$N67=4</formula>
    </cfRule>
    <cfRule type="expression" dxfId="163" priority="86">
      <formula>$N67=3</formula>
    </cfRule>
    <cfRule type="expression" dxfId="162" priority="84">
      <formula>$N67=5</formula>
    </cfRule>
    <cfRule type="expression" dxfId="161" priority="82">
      <formula>$N67=7</formula>
    </cfRule>
    <cfRule type="expression" dxfId="160" priority="81">
      <formula>$N67=9</formula>
    </cfRule>
  </conditionalFormatting>
  <conditionalFormatting sqref="D73">
    <cfRule type="expression" dxfId="159" priority="17">
      <formula>$N77=9</formula>
    </cfRule>
    <cfRule type="expression" dxfId="158" priority="18">
      <formula>$N77=7</formula>
    </cfRule>
    <cfRule type="expression" dxfId="157" priority="19">
      <formula>$N77=6</formula>
    </cfRule>
    <cfRule type="expression" dxfId="156" priority="21">
      <formula>$N77=4</formula>
    </cfRule>
    <cfRule type="expression" dxfId="155" priority="20">
      <formula>$N77=5</formula>
    </cfRule>
    <cfRule type="expression" dxfId="154" priority="24">
      <formula>$N77=1</formula>
    </cfRule>
    <cfRule type="expression" dxfId="153" priority="23">
      <formula>$N77=2</formula>
    </cfRule>
    <cfRule type="expression" dxfId="152" priority="22">
      <formula>$N77=3</formula>
    </cfRule>
  </conditionalFormatting>
  <pageMargins left="0.7" right="0.7" top="0.75" bottom="0.75" header="0.3" footer="0.3"/>
  <pageSetup scale="79" firstPageNumber="11" fitToHeight="0" orientation="landscape" useFirstPageNumber="1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82"/>
  <sheetViews>
    <sheetView topLeftCell="B1" workbookViewId="0">
      <pane ySplit="1" topLeftCell="A41" activePane="bottomLeft" state="frozen"/>
      <selection activeCell="J70" sqref="J70"/>
      <selection pane="bottomLeft" activeCell="L44" sqref="L44"/>
    </sheetView>
  </sheetViews>
  <sheetFormatPr defaultRowHeight="14.4"/>
  <cols>
    <col min="1" max="1" width="13.21875" customWidth="1"/>
    <col min="2" max="2" width="46.77734375" customWidth="1"/>
    <col min="3" max="3" width="19.77734375" bestFit="1" customWidth="1"/>
    <col min="4" max="4" width="19.44140625" customWidth="1"/>
    <col min="5" max="6" width="18" hidden="1" customWidth="1"/>
    <col min="7" max="7" width="0.21875" hidden="1" customWidth="1"/>
    <col min="8" max="8" width="16.77734375" customWidth="1"/>
    <col min="9" max="9" width="17.77734375" customWidth="1"/>
    <col min="10" max="10" width="19.77734375" bestFit="1" customWidth="1"/>
    <col min="11" max="12" width="16.77734375" bestFit="1" customWidth="1"/>
  </cols>
  <sheetData>
    <row r="1" spans="1:12">
      <c r="A1" s="847" t="s">
        <v>155</v>
      </c>
      <c r="B1" s="847"/>
      <c r="C1" s="847"/>
      <c r="D1" s="847"/>
      <c r="E1" s="847"/>
      <c r="F1" s="847"/>
      <c r="G1" s="847"/>
      <c r="H1" s="847"/>
      <c r="I1" s="847"/>
      <c r="J1" s="847"/>
    </row>
    <row r="2" spans="1:12">
      <c r="A2" s="847" t="s">
        <v>1448</v>
      </c>
      <c r="B2" s="847"/>
      <c r="C2" s="847"/>
      <c r="D2" s="847"/>
      <c r="E2" s="847"/>
      <c r="F2" s="847"/>
      <c r="G2" s="847"/>
      <c r="H2" s="847"/>
      <c r="I2" s="847"/>
      <c r="J2" s="847"/>
    </row>
    <row r="3" spans="1:12">
      <c r="A3" s="847" t="s">
        <v>586</v>
      </c>
      <c r="B3" s="847"/>
      <c r="C3" s="847"/>
      <c r="D3" s="847"/>
      <c r="E3" s="847"/>
      <c r="F3" s="847"/>
      <c r="G3" s="847"/>
      <c r="H3" s="847"/>
      <c r="I3" s="847"/>
      <c r="J3" s="847"/>
    </row>
    <row r="4" spans="1:12" ht="27.75" customHeight="1">
      <c r="A4" s="592" t="s">
        <v>126</v>
      </c>
      <c r="B4" s="581" t="s">
        <v>1363</v>
      </c>
      <c r="C4" s="581" t="s">
        <v>272</v>
      </c>
      <c r="D4" s="581" t="s">
        <v>273</v>
      </c>
      <c r="E4" s="582" t="s">
        <v>274</v>
      </c>
      <c r="F4" s="582" t="s">
        <v>263</v>
      </c>
      <c r="G4" s="583" t="s">
        <v>463</v>
      </c>
      <c r="H4" s="584" t="s">
        <v>171</v>
      </c>
      <c r="I4" s="584" t="s">
        <v>1320</v>
      </c>
      <c r="J4" s="584" t="s">
        <v>1449</v>
      </c>
    </row>
    <row r="5" spans="1:12">
      <c r="A5" s="426"/>
      <c r="B5" s="585" t="s">
        <v>275</v>
      </c>
      <c r="C5" s="585">
        <f>SUM(C6:C81)</f>
        <v>58801348000</v>
      </c>
      <c r="D5" s="585">
        <f>SUM(D6:D81)</f>
        <v>23359240164.460003</v>
      </c>
      <c r="E5" s="585">
        <f>SUM(E6:E81)</f>
        <v>46718480328.920006</v>
      </c>
      <c r="F5" s="585">
        <f>SUM(F6:F81)</f>
        <v>-1454968328.9199986</v>
      </c>
      <c r="G5" s="586">
        <f>(F5*-1)</f>
        <v>1454968328.9199986</v>
      </c>
      <c r="H5" s="587">
        <f>SUM(H6:H81)</f>
        <v>6736413294.3600006</v>
      </c>
      <c r="I5" s="586">
        <f>SUM(I6:I81)</f>
        <v>15492884127.359995</v>
      </c>
      <c r="J5" s="509">
        <f>C5+I5-H5</f>
        <v>67557818833</v>
      </c>
    </row>
    <row r="6" spans="1:12">
      <c r="A6" s="159" t="s">
        <v>276</v>
      </c>
      <c r="B6" s="158" t="s">
        <v>277</v>
      </c>
      <c r="C6" s="158">
        <v>189938896.41</v>
      </c>
      <c r="D6" s="158">
        <v>113473170.42</v>
      </c>
      <c r="E6" s="158">
        <f t="shared" ref="E6:E37" si="0">D6*2</f>
        <v>226946340.84</v>
      </c>
      <c r="F6" s="158">
        <v>-37007444.430000007</v>
      </c>
      <c r="G6" s="586">
        <f>(F6*-1)</f>
        <v>37007444.430000007</v>
      </c>
      <c r="H6" s="587"/>
      <c r="I6" s="588">
        <v>37007444.430000007</v>
      </c>
      <c r="J6" s="158">
        <f>C6+I6-H6</f>
        <v>226946340.84</v>
      </c>
    </row>
    <row r="7" spans="1:12">
      <c r="A7" s="159" t="s">
        <v>278</v>
      </c>
      <c r="B7" s="158" t="s">
        <v>279</v>
      </c>
      <c r="C7" s="158">
        <v>64307916.880000003</v>
      </c>
      <c r="D7" s="158">
        <v>33774712.880000003</v>
      </c>
      <c r="E7" s="158">
        <f t="shared" si="0"/>
        <v>67549425.760000005</v>
      </c>
      <c r="F7" s="158">
        <v>-3241508.8800000027</v>
      </c>
      <c r="G7" s="586">
        <f>(F7*-1)</f>
        <v>3241508.8800000027</v>
      </c>
      <c r="H7" s="587"/>
      <c r="I7" s="588">
        <v>3241508.8800000027</v>
      </c>
      <c r="J7" s="158">
        <f t="shared" ref="J7:J70" si="1">C7+I7-H7</f>
        <v>67549425.760000005</v>
      </c>
    </row>
    <row r="8" spans="1:12">
      <c r="A8" s="159" t="s">
        <v>280</v>
      </c>
      <c r="B8" s="158" t="s">
        <v>281</v>
      </c>
      <c r="C8" s="158">
        <v>582650502.88999999</v>
      </c>
      <c r="D8" s="158">
        <v>264605235.91</v>
      </c>
      <c r="E8" s="158">
        <f t="shared" si="0"/>
        <v>529210471.81999999</v>
      </c>
      <c r="F8" s="158">
        <v>-19684968.930000007</v>
      </c>
      <c r="G8" s="586">
        <f>(F8*-1)</f>
        <v>19684968.930000007</v>
      </c>
      <c r="H8" s="427">
        <v>53440031.069999993</v>
      </c>
      <c r="I8" s="588"/>
      <c r="J8" s="158">
        <f t="shared" si="1"/>
        <v>529210471.81999999</v>
      </c>
      <c r="L8" s="196"/>
    </row>
    <row r="9" spans="1:12">
      <c r="A9" s="159" t="s">
        <v>130</v>
      </c>
      <c r="B9" s="589" t="s">
        <v>282</v>
      </c>
      <c r="C9" s="158">
        <v>37475697.810000002</v>
      </c>
      <c r="D9" s="158">
        <v>17908465.130000003</v>
      </c>
      <c r="E9" s="158">
        <f t="shared" si="0"/>
        <v>35816930.260000005</v>
      </c>
      <c r="F9" s="158">
        <v>1658767.549999997</v>
      </c>
      <c r="G9" s="586">
        <f>(F9*-1)</f>
        <v>-1658767.549999997</v>
      </c>
      <c r="H9" s="587"/>
      <c r="I9" s="427"/>
      <c r="J9" s="158">
        <f t="shared" si="1"/>
        <v>37475697.810000002</v>
      </c>
      <c r="L9" s="196"/>
    </row>
    <row r="10" spans="1:12">
      <c r="A10" s="159" t="s">
        <v>283</v>
      </c>
      <c r="B10" s="589" t="s">
        <v>284</v>
      </c>
      <c r="C10" s="158">
        <v>51140516.380000003</v>
      </c>
      <c r="D10" s="158">
        <v>35863121.18</v>
      </c>
      <c r="E10" s="158">
        <f t="shared" si="0"/>
        <v>71726242.359999999</v>
      </c>
      <c r="F10" s="158">
        <v>-20585725.979999997</v>
      </c>
      <c r="G10" s="586">
        <f>(F10*-1)+951.66</f>
        <v>20586677.639999997</v>
      </c>
      <c r="H10" s="587"/>
      <c r="I10" s="588">
        <v>20586677.639999997</v>
      </c>
      <c r="J10" s="158">
        <f t="shared" si="1"/>
        <v>71727194.019999996</v>
      </c>
      <c r="L10" s="171"/>
    </row>
    <row r="11" spans="1:12">
      <c r="A11" s="159" t="s">
        <v>285</v>
      </c>
      <c r="B11" s="589" t="s">
        <v>286</v>
      </c>
      <c r="C11" s="158">
        <v>134777085.59999999</v>
      </c>
      <c r="D11" s="158">
        <v>65823277.189999998</v>
      </c>
      <c r="E11" s="158">
        <f t="shared" si="0"/>
        <v>131646554.38</v>
      </c>
      <c r="F11" s="158">
        <v>3130531.2199999988</v>
      </c>
      <c r="G11" s="586">
        <f t="shared" ref="G11:G42" si="2">(F11*-1)</f>
        <v>-3130531.2199999988</v>
      </c>
      <c r="H11" s="587"/>
      <c r="I11" s="427"/>
      <c r="J11" s="158">
        <f t="shared" si="1"/>
        <v>134777085.59999999</v>
      </c>
    </row>
    <row r="12" spans="1:12">
      <c r="A12" s="159" t="s">
        <v>287</v>
      </c>
      <c r="B12" s="589" t="s">
        <v>288</v>
      </c>
      <c r="C12" s="158">
        <v>3666258704.5599999</v>
      </c>
      <c r="D12" s="158">
        <v>0</v>
      </c>
      <c r="E12" s="158">
        <f t="shared" si="0"/>
        <v>0</v>
      </c>
      <c r="F12" s="158">
        <v>3666258704.5599999</v>
      </c>
      <c r="G12" s="586">
        <f t="shared" si="2"/>
        <v>-3666258704.5599999</v>
      </c>
      <c r="H12" s="427">
        <v>3000000000</v>
      </c>
      <c r="I12" s="427"/>
      <c r="J12" s="158">
        <f t="shared" si="1"/>
        <v>666258704.55999994</v>
      </c>
    </row>
    <row r="13" spans="1:12">
      <c r="A13" s="159" t="s">
        <v>289</v>
      </c>
      <c r="B13" s="589" t="s">
        <v>290</v>
      </c>
      <c r="C13" s="158">
        <v>63955022.609999999</v>
      </c>
      <c r="D13" s="158">
        <v>32203392.899999999</v>
      </c>
      <c r="E13" s="158">
        <f t="shared" si="0"/>
        <v>64406785.799999997</v>
      </c>
      <c r="F13" s="158">
        <v>-451763.18999999762</v>
      </c>
      <c r="G13" s="586">
        <f t="shared" si="2"/>
        <v>451763.18999999762</v>
      </c>
      <c r="H13" s="587"/>
      <c r="I13" s="588">
        <v>451763.18999999762</v>
      </c>
      <c r="J13" s="158">
        <f t="shared" si="1"/>
        <v>64406785.799999997</v>
      </c>
    </row>
    <row r="14" spans="1:12">
      <c r="A14" s="159" t="s">
        <v>291</v>
      </c>
      <c r="B14" s="158" t="s">
        <v>292</v>
      </c>
      <c r="C14" s="158">
        <v>686397858.16999996</v>
      </c>
      <c r="D14" s="158">
        <v>0</v>
      </c>
      <c r="E14" s="158">
        <f t="shared" si="0"/>
        <v>0</v>
      </c>
      <c r="F14" s="158">
        <v>686397858.16999996</v>
      </c>
      <c r="G14" s="586">
        <f t="shared" si="2"/>
        <v>-686397858.16999996</v>
      </c>
      <c r="H14" s="427">
        <v>686397858.16999996</v>
      </c>
      <c r="I14" s="427"/>
      <c r="J14" s="158">
        <f t="shared" si="1"/>
        <v>0</v>
      </c>
    </row>
    <row r="15" spans="1:12">
      <c r="A15" s="159" t="s">
        <v>293</v>
      </c>
      <c r="B15" s="158" t="s">
        <v>294</v>
      </c>
      <c r="C15" s="158">
        <v>54442916.07</v>
      </c>
      <c r="D15" s="158">
        <v>45097179.210000001</v>
      </c>
      <c r="E15" s="158">
        <f t="shared" si="0"/>
        <v>90194358.420000002</v>
      </c>
      <c r="F15" s="158">
        <v>-35751442.350000001</v>
      </c>
      <c r="G15" s="586">
        <f t="shared" si="2"/>
        <v>35751442.350000001</v>
      </c>
      <c r="H15" s="587"/>
      <c r="I15" s="427">
        <v>35751442.350000001</v>
      </c>
      <c r="J15" s="158">
        <f t="shared" si="1"/>
        <v>90194358.420000002</v>
      </c>
    </row>
    <row r="16" spans="1:12">
      <c r="A16" s="159" t="s">
        <v>295</v>
      </c>
      <c r="B16" s="158" t="s">
        <v>296</v>
      </c>
      <c r="C16" s="158">
        <v>86201947.900000006</v>
      </c>
      <c r="D16" s="158">
        <v>47939816.670000002</v>
      </c>
      <c r="E16" s="158">
        <f t="shared" si="0"/>
        <v>95879633.340000004</v>
      </c>
      <c r="F16" s="158">
        <v>-9677685.4399999976</v>
      </c>
      <c r="G16" s="586">
        <f t="shared" si="2"/>
        <v>9677685.4399999976</v>
      </c>
      <c r="H16" s="587"/>
      <c r="I16" s="427">
        <v>9677685.4399999976</v>
      </c>
      <c r="J16" s="158">
        <f t="shared" si="1"/>
        <v>95879633.340000004</v>
      </c>
    </row>
    <row r="17" spans="1:10">
      <c r="A17" s="159" t="s">
        <v>297</v>
      </c>
      <c r="B17" s="158" t="s">
        <v>298</v>
      </c>
      <c r="C17" s="158">
        <v>56308509.140000001</v>
      </c>
      <c r="D17" s="158">
        <v>38015563.280000001</v>
      </c>
      <c r="E17" s="158">
        <f t="shared" si="0"/>
        <v>76031126.560000002</v>
      </c>
      <c r="F17" s="158">
        <v>-19722617.420000002</v>
      </c>
      <c r="G17" s="586">
        <f t="shared" si="2"/>
        <v>19722617.420000002</v>
      </c>
      <c r="H17" s="587"/>
      <c r="I17" s="427">
        <v>19722617.420000002</v>
      </c>
      <c r="J17" s="158">
        <f t="shared" si="1"/>
        <v>76031126.560000002</v>
      </c>
    </row>
    <row r="18" spans="1:10">
      <c r="A18" s="159" t="s">
        <v>299</v>
      </c>
      <c r="B18" s="158" t="s">
        <v>300</v>
      </c>
      <c r="C18" s="158">
        <v>208671501.28</v>
      </c>
      <c r="D18" s="158">
        <v>119048562.06999999</v>
      </c>
      <c r="E18" s="158">
        <f t="shared" si="0"/>
        <v>238097124.13999999</v>
      </c>
      <c r="F18" s="158">
        <v>-29425622.859999985</v>
      </c>
      <c r="G18" s="586">
        <f t="shared" si="2"/>
        <v>29425622.859999985</v>
      </c>
      <c r="H18" s="587"/>
      <c r="I18" s="427">
        <v>29425622.859999985</v>
      </c>
      <c r="J18" s="158">
        <f t="shared" si="1"/>
        <v>238097124.13999999</v>
      </c>
    </row>
    <row r="19" spans="1:10">
      <c r="A19" s="159" t="s">
        <v>301</v>
      </c>
      <c r="B19" s="158" t="s">
        <v>302</v>
      </c>
      <c r="C19" s="158">
        <v>6174398446.8999996</v>
      </c>
      <c r="D19" s="158">
        <v>5091565456.4899998</v>
      </c>
      <c r="E19" s="158">
        <f t="shared" si="0"/>
        <v>10183130912.98</v>
      </c>
      <c r="F19" s="158">
        <v>-4008732466.0799999</v>
      </c>
      <c r="G19" s="586">
        <f t="shared" si="2"/>
        <v>4008732466.0799999</v>
      </c>
      <c r="H19" s="587"/>
      <c r="I19" s="427">
        <v>4008732466.0799999</v>
      </c>
      <c r="J19" s="158">
        <f t="shared" si="1"/>
        <v>10183130912.98</v>
      </c>
    </row>
    <row r="20" spans="1:10">
      <c r="A20" s="159" t="s">
        <v>303</v>
      </c>
      <c r="B20" s="158" t="s">
        <v>304</v>
      </c>
      <c r="C20" s="158">
        <v>94689810.890000001</v>
      </c>
      <c r="D20" s="158">
        <v>18486179.710000001</v>
      </c>
      <c r="E20" s="158">
        <f t="shared" si="0"/>
        <v>36972359.420000002</v>
      </c>
      <c r="F20" s="158">
        <v>22717451.469999999</v>
      </c>
      <c r="G20" s="586">
        <f t="shared" si="2"/>
        <v>-22717451.469999999</v>
      </c>
      <c r="H20" s="587"/>
      <c r="I20" s="587"/>
      <c r="J20" s="158">
        <f t="shared" si="1"/>
        <v>94689810.890000001</v>
      </c>
    </row>
    <row r="21" spans="1:10">
      <c r="A21" s="159" t="s">
        <v>305</v>
      </c>
      <c r="B21" s="158" t="s">
        <v>306</v>
      </c>
      <c r="C21" s="158">
        <v>30769091.629999999</v>
      </c>
      <c r="D21" s="158">
        <v>42549055.340000004</v>
      </c>
      <c r="E21" s="158">
        <f t="shared" si="0"/>
        <v>85098110.680000007</v>
      </c>
      <c r="F21" s="158">
        <v>-54329019.050000012</v>
      </c>
      <c r="G21" s="586">
        <f t="shared" si="2"/>
        <v>54329019.050000012</v>
      </c>
      <c r="H21" s="587"/>
      <c r="I21" s="427">
        <v>54329019.050000012</v>
      </c>
      <c r="J21" s="158">
        <f t="shared" si="1"/>
        <v>85098110.680000007</v>
      </c>
    </row>
    <row r="22" spans="1:10">
      <c r="A22" s="159" t="s">
        <v>307</v>
      </c>
      <c r="B22" s="158" t="s">
        <v>308</v>
      </c>
      <c r="C22" s="158">
        <v>29236256.079999998</v>
      </c>
      <c r="D22" s="158">
        <v>11880207.84</v>
      </c>
      <c r="E22" s="158">
        <f t="shared" si="0"/>
        <v>23760415.68</v>
      </c>
      <c r="F22" s="158">
        <v>5475840.3999999985</v>
      </c>
      <c r="G22" s="586">
        <f t="shared" si="2"/>
        <v>-5475840.3999999985</v>
      </c>
      <c r="H22" s="587"/>
      <c r="I22" s="427"/>
      <c r="J22" s="158">
        <f t="shared" si="1"/>
        <v>29236256.079999998</v>
      </c>
    </row>
    <row r="23" spans="1:10">
      <c r="A23" s="159" t="s">
        <v>309</v>
      </c>
      <c r="B23" s="158" t="s">
        <v>310</v>
      </c>
      <c r="C23" s="158">
        <v>12519550.43</v>
      </c>
      <c r="D23" s="158">
        <v>5064444.47</v>
      </c>
      <c r="E23" s="158">
        <f t="shared" si="0"/>
        <v>10128888.939999999</v>
      </c>
      <c r="F23" s="158">
        <v>2390661.4900000002</v>
      </c>
      <c r="G23" s="586">
        <f t="shared" si="2"/>
        <v>-2390661.4900000002</v>
      </c>
      <c r="H23" s="587"/>
      <c r="I23" s="427"/>
      <c r="J23" s="158">
        <f t="shared" si="1"/>
        <v>12519550.43</v>
      </c>
    </row>
    <row r="24" spans="1:10">
      <c r="A24" s="159" t="s">
        <v>311</v>
      </c>
      <c r="B24" s="158" t="s">
        <v>312</v>
      </c>
      <c r="C24" s="158">
        <v>55683596.240000002</v>
      </c>
      <c r="D24" s="158">
        <v>34323525.700000003</v>
      </c>
      <c r="E24" s="158">
        <f t="shared" si="0"/>
        <v>68647051.400000006</v>
      </c>
      <c r="F24" s="158">
        <v>-12963455.160000004</v>
      </c>
      <c r="G24" s="586">
        <f t="shared" si="2"/>
        <v>12963455.160000004</v>
      </c>
      <c r="H24" s="587"/>
      <c r="I24" s="427">
        <v>12963455.160000004</v>
      </c>
      <c r="J24" s="158">
        <f t="shared" si="1"/>
        <v>68647051.400000006</v>
      </c>
    </row>
    <row r="25" spans="1:10">
      <c r="A25" s="159" t="s">
        <v>313</v>
      </c>
      <c r="B25" s="158" t="s">
        <v>314</v>
      </c>
      <c r="C25" s="158">
        <v>308700160.93000001</v>
      </c>
      <c r="D25" s="158">
        <v>259819579.44</v>
      </c>
      <c r="E25" s="158">
        <f t="shared" si="0"/>
        <v>519639158.88</v>
      </c>
      <c r="F25" s="158">
        <v>-210938997.94999999</v>
      </c>
      <c r="G25" s="586">
        <f t="shared" si="2"/>
        <v>210938997.94999999</v>
      </c>
      <c r="H25" s="587"/>
      <c r="I25" s="427">
        <v>210938997.94999999</v>
      </c>
      <c r="J25" s="158">
        <f t="shared" si="1"/>
        <v>519639158.88</v>
      </c>
    </row>
    <row r="26" spans="1:10">
      <c r="A26" s="159" t="s">
        <v>315</v>
      </c>
      <c r="B26" s="158" t="s">
        <v>316</v>
      </c>
      <c r="C26" s="158">
        <v>238984997.94999999</v>
      </c>
      <c r="D26" s="158">
        <v>127812161.23999999</v>
      </c>
      <c r="E26" s="158">
        <f t="shared" si="0"/>
        <v>255624322.47999999</v>
      </c>
      <c r="F26" s="158">
        <v>-16639324.530000001</v>
      </c>
      <c r="G26" s="586">
        <f t="shared" si="2"/>
        <v>16639324.530000001</v>
      </c>
      <c r="H26" s="587"/>
      <c r="I26" s="427">
        <v>16639324.530000001</v>
      </c>
      <c r="J26" s="158">
        <f t="shared" si="1"/>
        <v>255624322.47999999</v>
      </c>
    </row>
    <row r="27" spans="1:10">
      <c r="A27" s="159" t="s">
        <v>317</v>
      </c>
      <c r="B27" s="158" t="s">
        <v>318</v>
      </c>
      <c r="C27" s="158">
        <v>148261113.38</v>
      </c>
      <c r="D27" s="158">
        <v>80467044.670000002</v>
      </c>
      <c r="E27" s="158">
        <f t="shared" si="0"/>
        <v>160934089.34</v>
      </c>
      <c r="F27" s="158">
        <v>-12672975.960000008</v>
      </c>
      <c r="G27" s="586">
        <f t="shared" si="2"/>
        <v>12672975.960000008</v>
      </c>
      <c r="H27" s="587"/>
      <c r="I27" s="427">
        <v>12672975.960000008</v>
      </c>
      <c r="J27" s="158">
        <f t="shared" si="1"/>
        <v>160934089.34</v>
      </c>
    </row>
    <row r="28" spans="1:10">
      <c r="A28" s="159" t="s">
        <v>154</v>
      </c>
      <c r="B28" s="158" t="s">
        <v>319</v>
      </c>
      <c r="C28" s="158">
        <v>106158241.44</v>
      </c>
      <c r="D28" s="158">
        <v>62089061.609999999</v>
      </c>
      <c r="E28" s="158">
        <f t="shared" si="0"/>
        <v>124178123.22</v>
      </c>
      <c r="F28" s="158">
        <v>-18019881.780000001</v>
      </c>
      <c r="G28" s="586">
        <f t="shared" si="2"/>
        <v>18019881.780000001</v>
      </c>
      <c r="H28" s="587"/>
      <c r="I28" s="427">
        <v>18019881.780000001</v>
      </c>
      <c r="J28" s="158">
        <f t="shared" si="1"/>
        <v>124178123.22</v>
      </c>
    </row>
    <row r="29" spans="1:10">
      <c r="A29" s="159" t="s">
        <v>320</v>
      </c>
      <c r="B29" s="158" t="s">
        <v>321</v>
      </c>
      <c r="C29" s="158">
        <v>1149458945.0699999</v>
      </c>
      <c r="D29" s="158">
        <v>767609761.75</v>
      </c>
      <c r="E29" s="158">
        <f t="shared" si="0"/>
        <v>1535219523.5</v>
      </c>
      <c r="F29" s="158">
        <v>-385760578.43000007</v>
      </c>
      <c r="G29" s="586">
        <f t="shared" si="2"/>
        <v>385760578.43000007</v>
      </c>
      <c r="H29" s="587"/>
      <c r="I29" s="427">
        <v>385760578.43000007</v>
      </c>
      <c r="J29" s="158">
        <f t="shared" si="1"/>
        <v>1535219523.5</v>
      </c>
    </row>
    <row r="30" spans="1:10">
      <c r="A30" s="159" t="s">
        <v>322</v>
      </c>
      <c r="B30" s="158" t="s">
        <v>323</v>
      </c>
      <c r="C30" s="158">
        <v>167697189.69</v>
      </c>
      <c r="D30" s="158">
        <v>83656473.730000004</v>
      </c>
      <c r="E30" s="158">
        <f t="shared" si="0"/>
        <v>167312947.46000001</v>
      </c>
      <c r="F30" s="158">
        <v>384242.22999998927</v>
      </c>
      <c r="G30" s="586">
        <f t="shared" si="2"/>
        <v>-384242.22999998927</v>
      </c>
      <c r="H30" s="587"/>
      <c r="I30" s="587"/>
      <c r="J30" s="158">
        <f t="shared" si="1"/>
        <v>167697189.69</v>
      </c>
    </row>
    <row r="31" spans="1:10">
      <c r="A31" s="159" t="s">
        <v>324</v>
      </c>
      <c r="B31" s="158" t="s">
        <v>257</v>
      </c>
      <c r="C31" s="158">
        <v>12169056219.889999</v>
      </c>
      <c r="D31" s="158">
        <v>99386364</v>
      </c>
      <c r="E31" s="158">
        <f t="shared" si="0"/>
        <v>198772728</v>
      </c>
      <c r="F31" s="158">
        <v>-45596508.110000014</v>
      </c>
      <c r="G31" s="586">
        <f t="shared" si="2"/>
        <v>45596508.110000014</v>
      </c>
      <c r="H31" s="427">
        <f>'POOL SOC'!G16</f>
        <v>1425442480.8199999</v>
      </c>
      <c r="I31" s="427">
        <f>45596508.11+'summary of recurent allocation'!E15</f>
        <v>5377818508.1099997</v>
      </c>
      <c r="J31" s="158">
        <f t="shared" si="1"/>
        <v>16121432247.18</v>
      </c>
    </row>
    <row r="32" spans="1:10">
      <c r="A32" s="159" t="s">
        <v>139</v>
      </c>
      <c r="B32" s="158" t="s">
        <v>325</v>
      </c>
      <c r="C32" s="158">
        <v>700554480.64999998</v>
      </c>
      <c r="D32" s="158">
        <v>415419547.72000003</v>
      </c>
      <c r="E32" s="158">
        <f t="shared" si="0"/>
        <v>830839095.44000006</v>
      </c>
      <c r="F32" s="158">
        <v>-130284614.79000008</v>
      </c>
      <c r="G32" s="586">
        <f t="shared" si="2"/>
        <v>130284614.79000008</v>
      </c>
      <c r="H32" s="587"/>
      <c r="I32" s="427">
        <v>130284614.79000008</v>
      </c>
      <c r="J32" s="158">
        <f>C32+I32-H32</f>
        <v>830839095.44000006</v>
      </c>
    </row>
    <row r="33" spans="1:11">
      <c r="A33" s="159" t="s">
        <v>326</v>
      </c>
      <c r="B33" s="158" t="s">
        <v>327</v>
      </c>
      <c r="C33" s="158">
        <v>162253759.55000001</v>
      </c>
      <c r="D33" s="158">
        <v>107254324.97</v>
      </c>
      <c r="E33" s="158">
        <f t="shared" si="0"/>
        <v>214508649.94</v>
      </c>
      <c r="F33" s="158">
        <v>-52254890.389999986</v>
      </c>
      <c r="G33" s="586">
        <f t="shared" si="2"/>
        <v>52254890.389999986</v>
      </c>
      <c r="H33" s="587"/>
      <c r="I33" s="427">
        <v>52254890.389999986</v>
      </c>
      <c r="J33" s="158">
        <f t="shared" si="1"/>
        <v>214508649.94</v>
      </c>
    </row>
    <row r="34" spans="1:11">
      <c r="A34" s="159" t="s">
        <v>328</v>
      </c>
      <c r="B34" s="158" t="s">
        <v>329</v>
      </c>
      <c r="C34" s="158">
        <v>229856186.05000001</v>
      </c>
      <c r="D34" s="158">
        <v>169988554.47</v>
      </c>
      <c r="E34" s="158">
        <f t="shared" si="0"/>
        <v>339977108.94</v>
      </c>
      <c r="F34" s="158">
        <v>-110120922.88999999</v>
      </c>
      <c r="G34" s="586">
        <f t="shared" si="2"/>
        <v>110120922.88999999</v>
      </c>
      <c r="H34" s="587"/>
      <c r="I34" s="427">
        <v>110120922.88999999</v>
      </c>
      <c r="J34" s="158">
        <f t="shared" si="1"/>
        <v>339977108.94</v>
      </c>
    </row>
    <row r="35" spans="1:11">
      <c r="A35" s="159" t="s">
        <v>330</v>
      </c>
      <c r="B35" s="158" t="s">
        <v>331</v>
      </c>
      <c r="C35" s="158">
        <v>154751409.19</v>
      </c>
      <c r="D35" s="158">
        <v>122372533.84</v>
      </c>
      <c r="E35" s="158">
        <f t="shared" si="0"/>
        <v>244745067.68000001</v>
      </c>
      <c r="F35" s="158">
        <v>-89993658.49000001</v>
      </c>
      <c r="G35" s="586">
        <f t="shared" si="2"/>
        <v>89993658.49000001</v>
      </c>
      <c r="H35" s="587"/>
      <c r="I35" s="427">
        <v>89993658.49000001</v>
      </c>
      <c r="J35" s="158">
        <f t="shared" si="1"/>
        <v>244745067.68000001</v>
      </c>
    </row>
    <row r="36" spans="1:11">
      <c r="A36" s="159" t="s">
        <v>332</v>
      </c>
      <c r="B36" s="158" t="s">
        <v>333</v>
      </c>
      <c r="C36" s="158">
        <v>71405684.049999997</v>
      </c>
      <c r="D36" s="158">
        <v>35879486.280000001</v>
      </c>
      <c r="E36" s="158">
        <f t="shared" si="0"/>
        <v>71758972.560000002</v>
      </c>
      <c r="F36" s="158">
        <v>-353288.51000000536</v>
      </c>
      <c r="G36" s="586">
        <f t="shared" si="2"/>
        <v>353288.51000000536</v>
      </c>
      <c r="H36" s="587"/>
      <c r="I36" s="427">
        <v>353288.51000000536</v>
      </c>
      <c r="J36" s="158">
        <f t="shared" si="1"/>
        <v>71758972.560000002</v>
      </c>
    </row>
    <row r="37" spans="1:11">
      <c r="A37" s="159" t="s">
        <v>334</v>
      </c>
      <c r="B37" s="158" t="s">
        <v>335</v>
      </c>
      <c r="C37" s="158">
        <v>139489801.13999999</v>
      </c>
      <c r="D37" s="158">
        <v>76617531.599999994</v>
      </c>
      <c r="E37" s="158">
        <f t="shared" si="0"/>
        <v>153235063.19999999</v>
      </c>
      <c r="F37" s="158">
        <v>-13745262.060000002</v>
      </c>
      <c r="G37" s="586">
        <f t="shared" si="2"/>
        <v>13745262.060000002</v>
      </c>
      <c r="H37" s="587"/>
      <c r="I37" s="427">
        <v>13745262.060000002</v>
      </c>
      <c r="J37" s="158">
        <f t="shared" si="1"/>
        <v>153235063.19999999</v>
      </c>
    </row>
    <row r="38" spans="1:11">
      <c r="A38" s="159" t="s">
        <v>336</v>
      </c>
      <c r="B38" s="158" t="s">
        <v>337</v>
      </c>
      <c r="C38" s="158">
        <v>36278230.859999999</v>
      </c>
      <c r="D38" s="158">
        <v>19232055.5</v>
      </c>
      <c r="E38" s="158">
        <f t="shared" ref="E38:E70" si="3">D38*2</f>
        <v>38464111</v>
      </c>
      <c r="F38" s="158">
        <v>-2185880.1400000006</v>
      </c>
      <c r="G38" s="586">
        <f t="shared" si="2"/>
        <v>2185880.1400000006</v>
      </c>
      <c r="H38" s="587"/>
      <c r="I38" s="427">
        <v>2185880.1400000006</v>
      </c>
      <c r="J38" s="158">
        <f t="shared" si="1"/>
        <v>38464111</v>
      </c>
    </row>
    <row r="39" spans="1:11">
      <c r="A39" s="159" t="s">
        <v>338</v>
      </c>
      <c r="B39" s="158" t="s">
        <v>339</v>
      </c>
      <c r="C39" s="158">
        <v>150750007.69999999</v>
      </c>
      <c r="D39" s="158">
        <v>76600175.379999995</v>
      </c>
      <c r="E39" s="158">
        <f t="shared" si="3"/>
        <v>153200350.75999999</v>
      </c>
      <c r="F39" s="158">
        <v>-2450343.0600000024</v>
      </c>
      <c r="G39" s="586">
        <f t="shared" si="2"/>
        <v>2450343.0600000024</v>
      </c>
      <c r="H39" s="587"/>
      <c r="I39" s="427">
        <v>2450343.0600000024</v>
      </c>
      <c r="J39" s="158">
        <f t="shared" si="1"/>
        <v>153200350.75999999</v>
      </c>
    </row>
    <row r="40" spans="1:11">
      <c r="A40" s="159" t="s">
        <v>340</v>
      </c>
      <c r="B40" s="158" t="s">
        <v>341</v>
      </c>
      <c r="C40" s="158">
        <v>398917872.13999999</v>
      </c>
      <c r="D40" s="158">
        <v>236411244.86000001</v>
      </c>
      <c r="E40" s="158">
        <f t="shared" si="3"/>
        <v>472822489.72000003</v>
      </c>
      <c r="F40" s="158">
        <v>-73904617.580000043</v>
      </c>
      <c r="G40" s="586">
        <f t="shared" si="2"/>
        <v>73904617.580000043</v>
      </c>
      <c r="H40" s="587"/>
      <c r="I40" s="427">
        <v>73904617.580000043</v>
      </c>
      <c r="J40" s="158">
        <f t="shared" si="1"/>
        <v>472822489.72000003</v>
      </c>
    </row>
    <row r="41" spans="1:11">
      <c r="A41" s="159" t="s">
        <v>342</v>
      </c>
      <c r="B41" s="158" t="s">
        <v>343</v>
      </c>
      <c r="C41" s="158">
        <v>66667554.490000002</v>
      </c>
      <c r="D41" s="158">
        <v>27053116.34</v>
      </c>
      <c r="E41" s="158">
        <f t="shared" si="3"/>
        <v>54106232.68</v>
      </c>
      <c r="F41" s="158">
        <v>12561321.810000002</v>
      </c>
      <c r="G41" s="586">
        <f t="shared" si="2"/>
        <v>-12561321.810000002</v>
      </c>
      <c r="H41" s="427">
        <v>11000000</v>
      </c>
      <c r="I41" s="587"/>
      <c r="J41" s="158">
        <f t="shared" si="1"/>
        <v>55667554.490000002</v>
      </c>
    </row>
    <row r="42" spans="1:11">
      <c r="A42" s="159" t="s">
        <v>344</v>
      </c>
      <c r="B42" s="158" t="s">
        <v>345</v>
      </c>
      <c r="C42" s="158">
        <v>39639624.909999996</v>
      </c>
      <c r="D42" s="158">
        <v>19564407.719999999</v>
      </c>
      <c r="E42" s="158">
        <f t="shared" si="3"/>
        <v>39128815.439999998</v>
      </c>
      <c r="F42" s="158">
        <v>510809.46999999881</v>
      </c>
      <c r="G42" s="586">
        <f t="shared" si="2"/>
        <v>-510809.46999999881</v>
      </c>
      <c r="H42" s="587"/>
      <c r="I42" s="587"/>
      <c r="J42" s="158">
        <f t="shared" si="1"/>
        <v>39639624.909999996</v>
      </c>
    </row>
    <row r="43" spans="1:11">
      <c r="A43" s="159" t="s">
        <v>346</v>
      </c>
      <c r="B43" s="158" t="s">
        <v>347</v>
      </c>
      <c r="C43" s="158">
        <v>86573882.730000004</v>
      </c>
      <c r="D43" s="158">
        <v>47307569.259999998</v>
      </c>
      <c r="E43" s="158">
        <f t="shared" si="3"/>
        <v>94615138.519999996</v>
      </c>
      <c r="F43" s="158">
        <v>-8041255.7899999917</v>
      </c>
      <c r="G43" s="586">
        <f t="shared" ref="G43:G70" si="4">(F43*-1)</f>
        <v>8041255.7899999917</v>
      </c>
      <c r="H43" s="587"/>
      <c r="I43" s="427">
        <v>8041255.7899999917</v>
      </c>
      <c r="J43" s="158">
        <f t="shared" si="1"/>
        <v>94615138.519999996</v>
      </c>
    </row>
    <row r="44" spans="1:11">
      <c r="A44" s="159" t="s">
        <v>118</v>
      </c>
      <c r="B44" s="158" t="s">
        <v>348</v>
      </c>
      <c r="C44" s="158">
        <v>80136715.819999993</v>
      </c>
      <c r="D44" s="158">
        <v>66114373.479999997</v>
      </c>
      <c r="E44" s="158">
        <f t="shared" si="3"/>
        <v>132228746.95999999</v>
      </c>
      <c r="F44" s="158">
        <v>-52092031.140000001</v>
      </c>
      <c r="G44" s="586">
        <f t="shared" si="4"/>
        <v>52092031.140000001</v>
      </c>
      <c r="H44" s="587"/>
      <c r="I44" s="427">
        <v>52092031.140000001</v>
      </c>
      <c r="J44" s="158">
        <f t="shared" si="1"/>
        <v>132228746.95999999</v>
      </c>
    </row>
    <row r="45" spans="1:11">
      <c r="A45" s="159" t="s">
        <v>349</v>
      </c>
      <c r="B45" s="158" t="s">
        <v>350</v>
      </c>
      <c r="C45" s="158">
        <v>601182352.88999999</v>
      </c>
      <c r="D45" s="158">
        <v>301270383.06999999</v>
      </c>
      <c r="E45" s="158">
        <f t="shared" si="3"/>
        <v>602540766.13999999</v>
      </c>
      <c r="F45" s="158">
        <v>-1358413.25</v>
      </c>
      <c r="G45" s="586">
        <f t="shared" si="4"/>
        <v>1358413.25</v>
      </c>
      <c r="H45" s="587"/>
      <c r="I45" s="427">
        <v>1358413.25</v>
      </c>
      <c r="J45" s="158">
        <f t="shared" si="1"/>
        <v>602540766.13999999</v>
      </c>
    </row>
    <row r="46" spans="1:11">
      <c r="A46" s="590" t="s">
        <v>145</v>
      </c>
      <c r="B46" s="158" t="s">
        <v>351</v>
      </c>
      <c r="C46" s="158">
        <v>171195837.50999999</v>
      </c>
      <c r="D46" s="158">
        <v>108063931.44999999</v>
      </c>
      <c r="E46" s="158">
        <f t="shared" si="3"/>
        <v>216127862.89999998</v>
      </c>
      <c r="F46" s="158">
        <v>-44932025.389999986</v>
      </c>
      <c r="G46" s="586">
        <f t="shared" si="4"/>
        <v>44932025.389999986</v>
      </c>
      <c r="H46" s="587"/>
      <c r="I46" s="427">
        <f>2487142000-136430047.82</f>
        <v>2350711952.1799998</v>
      </c>
      <c r="J46" s="158">
        <v>2671907789.6900001</v>
      </c>
      <c r="K46" s="171"/>
    </row>
    <row r="47" spans="1:11">
      <c r="A47" s="159" t="s">
        <v>352</v>
      </c>
      <c r="B47" s="158" t="s">
        <v>353</v>
      </c>
      <c r="C47" s="158">
        <v>263209486.96000001</v>
      </c>
      <c r="D47" s="158">
        <v>143573655.13</v>
      </c>
      <c r="E47" s="158">
        <f t="shared" si="3"/>
        <v>287147310.25999999</v>
      </c>
      <c r="F47" s="158">
        <v>-23937823.299999982</v>
      </c>
      <c r="G47" s="586">
        <f t="shared" si="4"/>
        <v>23937823.299999982</v>
      </c>
      <c r="H47" s="587"/>
      <c r="I47" s="427">
        <v>23937823.299999982</v>
      </c>
      <c r="J47" s="158">
        <f t="shared" si="1"/>
        <v>287147310.25999999</v>
      </c>
    </row>
    <row r="48" spans="1:11">
      <c r="A48" s="159" t="s">
        <v>354</v>
      </c>
      <c r="B48" s="158" t="s">
        <v>355</v>
      </c>
      <c r="C48" s="158">
        <v>234758707.58000001</v>
      </c>
      <c r="D48" s="158">
        <v>125364339.53</v>
      </c>
      <c r="E48" s="158">
        <f t="shared" si="3"/>
        <v>250728679.06</v>
      </c>
      <c r="F48" s="158">
        <v>-15969971.479999989</v>
      </c>
      <c r="G48" s="586">
        <f t="shared" si="4"/>
        <v>15969971.479999989</v>
      </c>
      <c r="H48" s="587"/>
      <c r="I48" s="427">
        <v>15969971.479999989</v>
      </c>
      <c r="J48" s="158">
        <f t="shared" si="1"/>
        <v>250728679.06</v>
      </c>
    </row>
    <row r="49" spans="1:10">
      <c r="A49" s="159" t="s">
        <v>356</v>
      </c>
      <c r="B49" s="158" t="s">
        <v>357</v>
      </c>
      <c r="C49" s="158">
        <v>45287284.229999997</v>
      </c>
      <c r="D49" s="158">
        <v>20748116.77</v>
      </c>
      <c r="E49" s="158">
        <f t="shared" si="3"/>
        <v>41496233.539999999</v>
      </c>
      <c r="F49" s="158">
        <v>3791050.6899999976</v>
      </c>
      <c r="G49" s="586">
        <f t="shared" si="4"/>
        <v>-3791050.6899999976</v>
      </c>
      <c r="H49" s="587"/>
      <c r="I49" s="587"/>
      <c r="J49" s="158">
        <f t="shared" si="1"/>
        <v>45287284.229999997</v>
      </c>
    </row>
    <row r="50" spans="1:10">
      <c r="A50" s="159" t="s">
        <v>358</v>
      </c>
      <c r="B50" s="158" t="s">
        <v>359</v>
      </c>
      <c r="C50" s="158">
        <v>76786991.900000006</v>
      </c>
      <c r="D50" s="158">
        <v>40984369.650000006</v>
      </c>
      <c r="E50" s="158">
        <f t="shared" si="3"/>
        <v>81968739.300000012</v>
      </c>
      <c r="F50" s="158">
        <v>-5181747.400000006</v>
      </c>
      <c r="G50" s="586">
        <f t="shared" si="4"/>
        <v>5181747.400000006</v>
      </c>
      <c r="H50" s="587"/>
      <c r="I50" s="427">
        <v>5181747.400000006</v>
      </c>
      <c r="J50" s="158">
        <f t="shared" si="1"/>
        <v>81968739.300000012</v>
      </c>
    </row>
    <row r="51" spans="1:10">
      <c r="A51" s="159" t="s">
        <v>360</v>
      </c>
      <c r="B51" s="158" t="s">
        <v>361</v>
      </c>
      <c r="C51" s="158">
        <v>22465503.039999999</v>
      </c>
      <c r="D51" s="158">
        <v>0</v>
      </c>
      <c r="E51" s="158">
        <f t="shared" si="3"/>
        <v>0</v>
      </c>
      <c r="F51" s="158">
        <v>22465503.039999999</v>
      </c>
      <c r="G51" s="586">
        <f t="shared" si="4"/>
        <v>-22465503.039999999</v>
      </c>
      <c r="H51" s="427">
        <v>22465503.039999999</v>
      </c>
      <c r="I51" s="587"/>
      <c r="J51" s="158">
        <f t="shared" si="1"/>
        <v>0</v>
      </c>
    </row>
    <row r="52" spans="1:10">
      <c r="A52" s="159" t="s">
        <v>362</v>
      </c>
      <c r="B52" s="158" t="s">
        <v>363</v>
      </c>
      <c r="C52" s="158">
        <v>60460414.219999999</v>
      </c>
      <c r="D52" s="158">
        <v>32909449.219999999</v>
      </c>
      <c r="E52" s="158">
        <f t="shared" si="3"/>
        <v>65818898.439999998</v>
      </c>
      <c r="F52" s="158">
        <v>-5358484.2199999988</v>
      </c>
      <c r="G52" s="586">
        <f t="shared" si="4"/>
        <v>5358484.2199999988</v>
      </c>
      <c r="H52" s="587"/>
      <c r="I52" s="427">
        <v>5358484.2199999988</v>
      </c>
      <c r="J52" s="158">
        <f t="shared" si="1"/>
        <v>65818898.439999998</v>
      </c>
    </row>
    <row r="53" spans="1:10">
      <c r="A53" s="159" t="s">
        <v>364</v>
      </c>
      <c r="B53" s="158" t="s">
        <v>365</v>
      </c>
      <c r="C53" s="158">
        <v>140870243.59999999</v>
      </c>
      <c r="D53" s="158">
        <v>76701761.789999992</v>
      </c>
      <c r="E53" s="158">
        <f t="shared" si="3"/>
        <v>153403523.57999998</v>
      </c>
      <c r="F53" s="158">
        <v>-12533279.979999989</v>
      </c>
      <c r="G53" s="586">
        <f t="shared" si="4"/>
        <v>12533279.979999989</v>
      </c>
      <c r="H53" s="587"/>
      <c r="I53" s="427">
        <v>12533279.979999989</v>
      </c>
      <c r="J53" s="158">
        <f t="shared" si="1"/>
        <v>153403523.57999998</v>
      </c>
    </row>
    <row r="54" spans="1:10">
      <c r="A54" s="159" t="s">
        <v>366</v>
      </c>
      <c r="B54" s="158" t="s">
        <v>367</v>
      </c>
      <c r="C54" s="158">
        <v>148833494.22</v>
      </c>
      <c r="D54" s="158">
        <v>90910440.530000001</v>
      </c>
      <c r="E54" s="158">
        <f t="shared" si="3"/>
        <v>181820881.06</v>
      </c>
      <c r="F54" s="158">
        <v>-32987386.840000004</v>
      </c>
      <c r="G54" s="586">
        <f t="shared" si="4"/>
        <v>32987386.840000004</v>
      </c>
      <c r="H54" s="587"/>
      <c r="I54" s="427">
        <v>32987386.840000004</v>
      </c>
      <c r="J54" s="158">
        <f t="shared" si="1"/>
        <v>181820881.06</v>
      </c>
    </row>
    <row r="55" spans="1:10">
      <c r="A55" s="159" t="s">
        <v>114</v>
      </c>
      <c r="B55" s="158" t="s">
        <v>368</v>
      </c>
      <c r="C55" s="158">
        <v>26753008.579999998</v>
      </c>
      <c r="D55" s="158">
        <v>10675108.949999999</v>
      </c>
      <c r="E55" s="158">
        <f t="shared" si="3"/>
        <v>21350217.899999999</v>
      </c>
      <c r="F55" s="158">
        <v>5402790.6799999997</v>
      </c>
      <c r="G55" s="586">
        <f t="shared" si="4"/>
        <v>-5402790.6799999997</v>
      </c>
      <c r="H55" s="587"/>
      <c r="I55" s="587"/>
      <c r="J55" s="158">
        <f t="shared" si="1"/>
        <v>26753008.579999998</v>
      </c>
    </row>
    <row r="56" spans="1:10">
      <c r="A56" s="159" t="s">
        <v>369</v>
      </c>
      <c r="B56" s="158" t="s">
        <v>370</v>
      </c>
      <c r="C56" s="158">
        <v>77970006.75</v>
      </c>
      <c r="D56" s="158">
        <v>38037712.090000004</v>
      </c>
      <c r="E56" s="158">
        <f t="shared" si="3"/>
        <v>76075424.180000007</v>
      </c>
      <c r="F56" s="158">
        <v>1894582.5699999928</v>
      </c>
      <c r="G56" s="586">
        <f t="shared" si="4"/>
        <v>-1894582.5699999928</v>
      </c>
      <c r="H56" s="587"/>
      <c r="I56" s="587"/>
      <c r="J56" s="158">
        <f t="shared" si="1"/>
        <v>77970006.75</v>
      </c>
    </row>
    <row r="57" spans="1:10">
      <c r="A57" s="590" t="s">
        <v>977</v>
      </c>
      <c r="B57" s="158" t="s">
        <v>1328</v>
      </c>
      <c r="C57" s="158">
        <v>30000000</v>
      </c>
      <c r="D57" s="158"/>
      <c r="E57" s="158"/>
      <c r="F57" s="158"/>
      <c r="G57" s="586"/>
      <c r="H57" s="587"/>
      <c r="I57" s="587"/>
      <c r="J57" s="158">
        <f t="shared" si="1"/>
        <v>30000000</v>
      </c>
    </row>
    <row r="58" spans="1:10">
      <c r="A58" s="159" t="s">
        <v>371</v>
      </c>
      <c r="B58" s="158" t="s">
        <v>372</v>
      </c>
      <c r="C58" s="158">
        <v>120648175.91</v>
      </c>
      <c r="D58" s="158">
        <v>0</v>
      </c>
      <c r="E58" s="158">
        <f t="shared" si="3"/>
        <v>0</v>
      </c>
      <c r="F58" s="158">
        <v>120648175.91</v>
      </c>
      <c r="G58" s="586">
        <f t="shared" si="4"/>
        <v>-120648175.91</v>
      </c>
      <c r="H58" s="158">
        <v>120648175.91</v>
      </c>
      <c r="I58" s="587"/>
      <c r="J58" s="158">
        <f t="shared" si="1"/>
        <v>0</v>
      </c>
    </row>
    <row r="59" spans="1:10">
      <c r="A59" s="159" t="s">
        <v>373</v>
      </c>
      <c r="B59" s="158" t="s">
        <v>374</v>
      </c>
      <c r="C59" s="158">
        <v>25140872.789999999</v>
      </c>
      <c r="D59" s="158">
        <v>9514312.0800000001</v>
      </c>
      <c r="E59" s="158">
        <f t="shared" si="3"/>
        <v>19028624.16</v>
      </c>
      <c r="F59" s="158">
        <v>6112248.629999999</v>
      </c>
      <c r="G59" s="586">
        <f t="shared" si="4"/>
        <v>-6112248.629999999</v>
      </c>
      <c r="H59" s="587"/>
      <c r="I59" s="587"/>
      <c r="J59" s="158">
        <f>C59+I59-H59</f>
        <v>25140872.789999999</v>
      </c>
    </row>
    <row r="60" spans="1:10">
      <c r="A60" s="159" t="s">
        <v>375</v>
      </c>
      <c r="B60" s="158" t="s">
        <v>376</v>
      </c>
      <c r="C60" s="158">
        <v>77019245.349999994</v>
      </c>
      <c r="D60" s="158">
        <v>0</v>
      </c>
      <c r="E60" s="158">
        <f t="shared" si="3"/>
        <v>0</v>
      </c>
      <c r="F60" s="158">
        <v>73019245.349999994</v>
      </c>
      <c r="G60" s="586">
        <f t="shared" si="4"/>
        <v>-73019245.349999994</v>
      </c>
      <c r="H60" s="158">
        <v>77019245.349999994</v>
      </c>
      <c r="I60" s="587"/>
      <c r="J60" s="158">
        <f t="shared" si="1"/>
        <v>0</v>
      </c>
    </row>
    <row r="61" spans="1:10">
      <c r="A61" s="591" t="s">
        <v>1114</v>
      </c>
      <c r="B61" s="158" t="s">
        <v>377</v>
      </c>
      <c r="C61" s="158">
        <v>1658027865.46</v>
      </c>
      <c r="D61" s="158">
        <v>1173931093.8699999</v>
      </c>
      <c r="E61" s="158">
        <f t="shared" si="3"/>
        <v>2347862187.7399998</v>
      </c>
      <c r="F61" s="158">
        <v>-693834322.27999973</v>
      </c>
      <c r="G61" s="586">
        <f t="shared" si="4"/>
        <v>693834322.27999973</v>
      </c>
      <c r="H61" s="587"/>
      <c r="I61" s="427">
        <f>'Salary palliative and AG'!F36</f>
        <v>764845509.27999973</v>
      </c>
      <c r="J61" s="158">
        <f t="shared" si="1"/>
        <v>2422873374.7399998</v>
      </c>
    </row>
    <row r="62" spans="1:10">
      <c r="A62" s="159" t="s">
        <v>378</v>
      </c>
      <c r="B62" s="158" t="s">
        <v>379</v>
      </c>
      <c r="C62" s="158">
        <v>17249958.25</v>
      </c>
      <c r="D62" s="158">
        <v>3905640.17</v>
      </c>
      <c r="E62" s="158">
        <f t="shared" si="3"/>
        <v>7811280.3399999999</v>
      </c>
      <c r="F62" s="158">
        <v>9438677.9100000001</v>
      </c>
      <c r="G62" s="586">
        <f t="shared" si="4"/>
        <v>-9438677.9100000001</v>
      </c>
      <c r="H62" s="427">
        <v>8000000</v>
      </c>
      <c r="I62" s="587"/>
      <c r="J62" s="158">
        <f t="shared" si="1"/>
        <v>9249958.25</v>
      </c>
    </row>
    <row r="63" spans="1:10">
      <c r="A63" s="159" t="s">
        <v>380</v>
      </c>
      <c r="B63" s="158" t="s">
        <v>381</v>
      </c>
      <c r="C63" s="158">
        <v>37690826.609999999</v>
      </c>
      <c r="D63" s="158">
        <v>19642732.420000002</v>
      </c>
      <c r="E63" s="158">
        <f t="shared" si="3"/>
        <v>39285464.840000004</v>
      </c>
      <c r="F63" s="158">
        <v>-1594638.2300000042</v>
      </c>
      <c r="G63" s="586">
        <f t="shared" si="4"/>
        <v>1594638.2300000042</v>
      </c>
      <c r="H63" s="587"/>
      <c r="I63" s="427">
        <v>1594638.2300000042</v>
      </c>
      <c r="J63" s="158">
        <f t="shared" si="1"/>
        <v>39285464.840000004</v>
      </c>
    </row>
    <row r="64" spans="1:10">
      <c r="A64" s="159" t="s">
        <v>382</v>
      </c>
      <c r="B64" s="158" t="s">
        <v>383</v>
      </c>
      <c r="C64" s="158">
        <v>51407728.329999998</v>
      </c>
      <c r="D64" s="158">
        <v>25745368.640000001</v>
      </c>
      <c r="E64" s="158">
        <f t="shared" si="3"/>
        <v>51490737.280000001</v>
      </c>
      <c r="F64" s="158">
        <v>-83008.95000000298</v>
      </c>
      <c r="G64" s="586">
        <f t="shared" si="4"/>
        <v>83008.95000000298</v>
      </c>
      <c r="H64" s="587"/>
      <c r="I64" s="427">
        <v>83008.95000000298</v>
      </c>
      <c r="J64" s="158">
        <f t="shared" si="1"/>
        <v>51490737.280000001</v>
      </c>
    </row>
    <row r="65" spans="1:10">
      <c r="A65" s="159" t="s">
        <v>384</v>
      </c>
      <c r="B65" s="158" t="s">
        <v>385</v>
      </c>
      <c r="C65" s="158">
        <v>176286813.41</v>
      </c>
      <c r="D65" s="158">
        <v>97441666.299999997</v>
      </c>
      <c r="E65" s="158">
        <f t="shared" si="3"/>
        <v>194883332.59999999</v>
      </c>
      <c r="F65" s="158">
        <v>-18596519.189999998</v>
      </c>
      <c r="G65" s="586">
        <f t="shared" si="4"/>
        <v>18596519.189999998</v>
      </c>
      <c r="H65" s="587"/>
      <c r="I65" s="427">
        <v>18596519.189999998</v>
      </c>
      <c r="J65" s="158">
        <f t="shared" si="1"/>
        <v>194883332.59999999</v>
      </c>
    </row>
    <row r="66" spans="1:10">
      <c r="A66" s="159" t="s">
        <v>386</v>
      </c>
      <c r="B66" s="158" t="s">
        <v>387</v>
      </c>
      <c r="C66" s="158">
        <v>85465558.260000005</v>
      </c>
      <c r="D66" s="158">
        <v>46568408.909999996</v>
      </c>
      <c r="E66" s="158">
        <f t="shared" si="3"/>
        <v>93136817.819999993</v>
      </c>
      <c r="F66" s="158">
        <v>-7671259.5599999875</v>
      </c>
      <c r="G66" s="586">
        <f t="shared" si="4"/>
        <v>7671259.5599999875</v>
      </c>
      <c r="H66" s="587"/>
      <c r="I66" s="427">
        <v>7671259.5599999875</v>
      </c>
      <c r="J66" s="158">
        <f t="shared" si="1"/>
        <v>93136817.819999993</v>
      </c>
    </row>
    <row r="67" spans="1:10">
      <c r="A67" s="159" t="s">
        <v>388</v>
      </c>
      <c r="B67" s="158" t="s">
        <v>389</v>
      </c>
      <c r="C67" s="158">
        <v>34496973.460000001</v>
      </c>
      <c r="D67" s="158">
        <v>10132813.309999999</v>
      </c>
      <c r="E67" s="158">
        <f t="shared" si="3"/>
        <v>20265626.619999997</v>
      </c>
      <c r="F67" s="158">
        <v>14231346.840000004</v>
      </c>
      <c r="G67" s="586">
        <f t="shared" si="4"/>
        <v>-14231346.840000004</v>
      </c>
      <c r="H67" s="427">
        <v>12000000</v>
      </c>
      <c r="I67" s="587"/>
      <c r="J67" s="158">
        <f t="shared" si="1"/>
        <v>22496973.460000001</v>
      </c>
    </row>
    <row r="68" spans="1:10">
      <c r="A68" s="159" t="s">
        <v>390</v>
      </c>
      <c r="B68" s="158" t="s">
        <v>391</v>
      </c>
      <c r="C68" s="158">
        <v>33208738.91</v>
      </c>
      <c r="D68" s="158">
        <v>14110639.539999999</v>
      </c>
      <c r="E68" s="158">
        <f t="shared" si="3"/>
        <v>28221279.079999998</v>
      </c>
      <c r="F68" s="158">
        <v>4987459.8300000019</v>
      </c>
      <c r="G68" s="586">
        <f t="shared" si="4"/>
        <v>-4987459.8300000019</v>
      </c>
      <c r="H68" s="587"/>
      <c r="I68" s="587"/>
      <c r="J68" s="158">
        <f t="shared" si="1"/>
        <v>33208738.91</v>
      </c>
    </row>
    <row r="69" spans="1:10">
      <c r="A69" s="159" t="s">
        <v>392</v>
      </c>
      <c r="B69" s="158" t="s">
        <v>393</v>
      </c>
      <c r="C69" s="158">
        <v>336111092.83999997</v>
      </c>
      <c r="D69" s="158">
        <v>182812105.84999999</v>
      </c>
      <c r="E69" s="158">
        <f t="shared" si="3"/>
        <v>365624211.69999999</v>
      </c>
      <c r="F69" s="158">
        <v>-64529118.860000014</v>
      </c>
      <c r="G69" s="586">
        <f t="shared" si="4"/>
        <v>64529118.860000014</v>
      </c>
      <c r="H69" s="587"/>
      <c r="I69" s="427">
        <v>64529118.860000014</v>
      </c>
      <c r="J69" s="158">
        <f t="shared" si="1"/>
        <v>400640211.69999999</v>
      </c>
    </row>
    <row r="70" spans="1:10">
      <c r="A70" s="159" t="s">
        <v>394</v>
      </c>
      <c r="B70" s="158" t="s">
        <v>395</v>
      </c>
      <c r="C70" s="158">
        <v>230097218.66</v>
      </c>
      <c r="D70" s="158">
        <v>132650630.37</v>
      </c>
      <c r="E70" s="158">
        <f t="shared" si="3"/>
        <v>265301260.74000001</v>
      </c>
      <c r="F70" s="158">
        <v>-36204042.080000013</v>
      </c>
      <c r="G70" s="586">
        <f t="shared" si="4"/>
        <v>36204042.080000013</v>
      </c>
      <c r="H70" s="587"/>
      <c r="I70" s="427">
        <v>36204042.080000013</v>
      </c>
      <c r="J70" s="158">
        <f t="shared" si="1"/>
        <v>266301260.74000001</v>
      </c>
    </row>
    <row r="71" spans="1:10">
      <c r="A71" s="159" t="s">
        <v>396</v>
      </c>
      <c r="B71" s="158" t="s">
        <v>397</v>
      </c>
      <c r="C71" s="158">
        <v>402791898.94999999</v>
      </c>
      <c r="D71" s="158">
        <v>224602153.77000001</v>
      </c>
      <c r="E71" s="158">
        <f t="shared" ref="E71:E81" si="5">D71*2</f>
        <v>449204307.54000002</v>
      </c>
      <c r="F71" s="158">
        <v>-46412408.590000033</v>
      </c>
      <c r="G71" s="586">
        <f t="shared" ref="G71:G81" si="6">(F71*-1)</f>
        <v>46412408.590000033</v>
      </c>
      <c r="H71" s="587"/>
      <c r="I71" s="427">
        <v>46412408.590000033</v>
      </c>
      <c r="J71" s="158">
        <f t="shared" ref="J71:J81" si="7">C71+I71-H71</f>
        <v>449204307.54000002</v>
      </c>
    </row>
    <row r="72" spans="1:10">
      <c r="A72" s="159" t="s">
        <v>398</v>
      </c>
      <c r="B72" s="158" t="s">
        <v>399</v>
      </c>
      <c r="C72" s="158">
        <v>53146143.229999997</v>
      </c>
      <c r="D72" s="158">
        <v>32019181.68</v>
      </c>
      <c r="E72" s="158">
        <f t="shared" si="5"/>
        <v>64038363.359999999</v>
      </c>
      <c r="F72" s="158">
        <v>-10892220.130000003</v>
      </c>
      <c r="G72" s="586">
        <f t="shared" si="6"/>
        <v>10892220.130000003</v>
      </c>
      <c r="H72" s="587"/>
      <c r="I72" s="427">
        <v>10892220.130000003</v>
      </c>
      <c r="J72" s="158">
        <f t="shared" si="7"/>
        <v>64038363.359999999</v>
      </c>
    </row>
    <row r="73" spans="1:10">
      <c r="A73" s="159" t="s">
        <v>400</v>
      </c>
      <c r="B73" s="158" t="s">
        <v>401</v>
      </c>
      <c r="C73" s="158">
        <v>1433397843.3499999</v>
      </c>
      <c r="D73" s="158">
        <v>501603595.08999997</v>
      </c>
      <c r="E73" s="158">
        <f t="shared" si="5"/>
        <v>1003207190.1799999</v>
      </c>
      <c r="F73" s="158">
        <v>80190653.169999957</v>
      </c>
      <c r="G73" s="586">
        <f t="shared" si="6"/>
        <v>-80190653.169999957</v>
      </c>
      <c r="H73" s="427">
        <v>425000000</v>
      </c>
      <c r="I73" s="427">
        <v>550000000</v>
      </c>
      <c r="J73" s="158">
        <f t="shared" si="7"/>
        <v>1558397843.3499999</v>
      </c>
    </row>
    <row r="74" spans="1:10">
      <c r="A74" s="159" t="s">
        <v>402</v>
      </c>
      <c r="B74" s="158" t="s">
        <v>403</v>
      </c>
      <c r="C74" s="158">
        <v>1645724926.8</v>
      </c>
      <c r="D74" s="158">
        <v>843683586.22000003</v>
      </c>
      <c r="E74" s="158">
        <f t="shared" si="5"/>
        <v>1687367172.4400001</v>
      </c>
      <c r="F74" s="158">
        <v>-41642245.640000105</v>
      </c>
      <c r="G74" s="586">
        <f t="shared" si="6"/>
        <v>41642245.640000105</v>
      </c>
      <c r="H74" s="587"/>
      <c r="I74" s="427">
        <v>41642245.640000105</v>
      </c>
      <c r="J74" s="158">
        <f t="shared" si="7"/>
        <v>1687367172.4400001</v>
      </c>
    </row>
    <row r="75" spans="1:10">
      <c r="A75" s="159" t="s">
        <v>404</v>
      </c>
      <c r="B75" s="158" t="s">
        <v>405</v>
      </c>
      <c r="C75" s="158">
        <v>80693279.170000002</v>
      </c>
      <c r="D75" s="158">
        <v>19329065.120000001</v>
      </c>
      <c r="E75" s="158">
        <f t="shared" si="5"/>
        <v>38658130.240000002</v>
      </c>
      <c r="F75" s="158">
        <v>42035148.93</v>
      </c>
      <c r="G75" s="586">
        <f t="shared" si="6"/>
        <v>-42035148.93</v>
      </c>
      <c r="H75" s="427">
        <v>40000000</v>
      </c>
      <c r="I75" s="587"/>
      <c r="J75" s="158">
        <f t="shared" si="7"/>
        <v>40693279.170000002</v>
      </c>
    </row>
    <row r="76" spans="1:10">
      <c r="A76" s="159" t="s">
        <v>406</v>
      </c>
      <c r="B76" s="158" t="s">
        <v>407</v>
      </c>
      <c r="C76" s="158">
        <v>26786403.629999999</v>
      </c>
      <c r="D76" s="158">
        <v>22649171.41</v>
      </c>
      <c r="E76" s="158">
        <f t="shared" si="5"/>
        <v>45298342.82</v>
      </c>
      <c r="F76" s="158">
        <v>-18511939.190000001</v>
      </c>
      <c r="G76" s="586">
        <f t="shared" si="6"/>
        <v>18511939.190000001</v>
      </c>
      <c r="H76" s="587"/>
      <c r="I76" s="427">
        <v>18511939.190000001</v>
      </c>
      <c r="J76" s="158">
        <f t="shared" si="7"/>
        <v>45298342.82</v>
      </c>
    </row>
    <row r="77" spans="1:10">
      <c r="A77" s="159" t="s">
        <v>408</v>
      </c>
      <c r="B77" s="158" t="s">
        <v>409</v>
      </c>
      <c r="C77" s="158">
        <v>812729879.27999997</v>
      </c>
      <c r="D77" s="158">
        <v>220826344.93000001</v>
      </c>
      <c r="E77" s="158">
        <f t="shared" si="5"/>
        <v>441652689.86000001</v>
      </c>
      <c r="F77" s="158">
        <v>-248922810.58000001</v>
      </c>
      <c r="G77" s="586">
        <f t="shared" si="6"/>
        <v>248922810.58000001</v>
      </c>
      <c r="H77" s="427">
        <v>20000000</v>
      </c>
      <c r="I77" s="427"/>
      <c r="J77" s="158">
        <f t="shared" si="7"/>
        <v>792729879.27999997</v>
      </c>
    </row>
    <row r="78" spans="1:10">
      <c r="A78" s="159" t="s">
        <v>410</v>
      </c>
      <c r="B78" s="158" t="s">
        <v>411</v>
      </c>
      <c r="C78" s="158">
        <v>102804926.45999999</v>
      </c>
      <c r="D78" s="158">
        <v>60457876.239999995</v>
      </c>
      <c r="E78" s="158">
        <f t="shared" si="5"/>
        <v>120915752.47999999</v>
      </c>
      <c r="F78" s="158">
        <v>-18110826.019999996</v>
      </c>
      <c r="G78" s="586">
        <f t="shared" si="6"/>
        <v>18110826.019999996</v>
      </c>
      <c r="H78" s="587"/>
      <c r="I78" s="427">
        <v>18110826.019999996</v>
      </c>
      <c r="J78" s="158">
        <f t="shared" si="7"/>
        <v>120915752.47999999</v>
      </c>
    </row>
    <row r="79" spans="1:10">
      <c r="A79" s="159" t="s">
        <v>412</v>
      </c>
      <c r="B79" s="158" t="s">
        <v>413</v>
      </c>
      <c r="C79" s="158">
        <v>406779370.19</v>
      </c>
      <c r="D79" s="158">
        <v>19871957.75</v>
      </c>
      <c r="E79" s="158">
        <f t="shared" si="5"/>
        <v>39743915.5</v>
      </c>
      <c r="F79" s="158">
        <v>-2779545.3100000024</v>
      </c>
      <c r="G79" s="586">
        <f t="shared" si="6"/>
        <v>2779545.3100000024</v>
      </c>
      <c r="H79" s="427">
        <v>250000000</v>
      </c>
      <c r="I79" s="427">
        <f>35188000</f>
        <v>35188000</v>
      </c>
      <c r="J79" s="158">
        <f t="shared" si="7"/>
        <v>191967370.19</v>
      </c>
    </row>
    <row r="80" spans="1:10">
      <c r="A80" s="159" t="s">
        <v>414</v>
      </c>
      <c r="B80" s="158" t="s">
        <v>415</v>
      </c>
      <c r="C80" s="158">
        <v>409099564.06999999</v>
      </c>
      <c r="D80" s="158">
        <v>126805769.10999998</v>
      </c>
      <c r="E80" s="158">
        <f t="shared" si="5"/>
        <v>253611538.21999997</v>
      </c>
      <c r="F80" s="158">
        <v>155488025.85000002</v>
      </c>
      <c r="G80" s="586">
        <f t="shared" si="6"/>
        <v>-155488025.85000002</v>
      </c>
      <c r="H80" s="427">
        <v>153000000</v>
      </c>
      <c r="I80" s="587"/>
      <c r="J80" s="158">
        <f t="shared" si="7"/>
        <v>256099564.06999999</v>
      </c>
    </row>
    <row r="81" spans="1:10">
      <c r="A81" s="159" t="s">
        <v>552</v>
      </c>
      <c r="B81" s="158" t="s">
        <v>416</v>
      </c>
      <c r="C81" s="158">
        <v>19759353459.650002</v>
      </c>
      <c r="D81" s="158">
        <v>9663420049.25</v>
      </c>
      <c r="E81" s="158">
        <f t="shared" si="5"/>
        <v>19326840098.5</v>
      </c>
      <c r="F81" s="158">
        <v>432513361.15000153</v>
      </c>
      <c r="G81" s="586">
        <f t="shared" si="6"/>
        <v>-432513361.15000153</v>
      </c>
      <c r="H81" s="427">
        <v>432000000</v>
      </c>
      <c r="I81" s="427">
        <f>'Salary palliative and AG'!F21</f>
        <v>641396598.88999999</v>
      </c>
      <c r="J81" s="158">
        <f t="shared" si="7"/>
        <v>19968750058.540001</v>
      </c>
    </row>
    <row r="82" spans="1:10">
      <c r="I82" s="368"/>
      <c r="J82" s="171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79" firstPageNumber="15" fitToHeight="0" orientation="landscape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9"/>
  <sheetViews>
    <sheetView topLeftCell="A16" workbookViewId="0">
      <selection activeCell="F38" sqref="F38"/>
    </sheetView>
  </sheetViews>
  <sheetFormatPr defaultRowHeight="14.4"/>
  <cols>
    <col min="1" max="1" width="10" customWidth="1"/>
    <col min="2" max="2" width="36.77734375" customWidth="1"/>
    <col min="3" max="3" width="19.77734375" bestFit="1" customWidth="1"/>
    <col min="4" max="4" width="18.77734375" bestFit="1" customWidth="1"/>
    <col min="5" max="5" width="19.77734375" bestFit="1" customWidth="1"/>
    <col min="6" max="6" width="18.77734375" bestFit="1" customWidth="1"/>
    <col min="7" max="8" width="19.21875" customWidth="1"/>
    <col min="9" max="9" width="10.77734375" bestFit="1" customWidth="1"/>
  </cols>
  <sheetData>
    <row r="1" spans="1:9">
      <c r="A1" s="847" t="s">
        <v>155</v>
      </c>
      <c r="B1" s="847"/>
      <c r="C1" s="847"/>
      <c r="D1" s="847"/>
      <c r="E1" s="847"/>
      <c r="F1" s="847"/>
      <c r="G1" s="847"/>
      <c r="H1" s="847"/>
      <c r="I1" s="847"/>
    </row>
    <row r="2" spans="1:9">
      <c r="A2" s="847" t="s">
        <v>417</v>
      </c>
      <c r="B2" s="847"/>
      <c r="C2" s="847"/>
      <c r="D2" s="847"/>
      <c r="E2" s="847"/>
      <c r="F2" s="847"/>
      <c r="G2" s="847"/>
      <c r="H2" s="847"/>
      <c r="I2" s="847"/>
    </row>
    <row r="3" spans="1:9">
      <c r="A3" s="847" t="s">
        <v>537</v>
      </c>
      <c r="B3" s="847"/>
      <c r="C3" s="847"/>
      <c r="D3" s="847"/>
      <c r="E3" s="847"/>
      <c r="F3" s="847"/>
      <c r="G3" s="847"/>
      <c r="H3" s="847"/>
      <c r="I3" s="847"/>
    </row>
    <row r="5" spans="1:9">
      <c r="A5" s="411" t="s">
        <v>240</v>
      </c>
      <c r="B5" s="103"/>
      <c r="C5" s="103"/>
      <c r="D5" s="103"/>
      <c r="E5" s="103"/>
      <c r="F5" s="103"/>
      <c r="G5" s="103"/>
      <c r="H5" s="103"/>
      <c r="I5" s="103"/>
    </row>
    <row r="6" spans="1:9" ht="42">
      <c r="A6" s="180" t="s">
        <v>259</v>
      </c>
      <c r="B6" s="593" t="s">
        <v>260</v>
      </c>
      <c r="C6" s="593" t="s">
        <v>261</v>
      </c>
      <c r="D6" s="593" t="s">
        <v>262</v>
      </c>
      <c r="E6" s="593" t="s">
        <v>1364</v>
      </c>
      <c r="F6" s="593" t="s">
        <v>1365</v>
      </c>
      <c r="G6" s="593" t="s">
        <v>8</v>
      </c>
      <c r="H6" s="593" t="s">
        <v>1449</v>
      </c>
      <c r="I6" s="16" t="s">
        <v>22</v>
      </c>
    </row>
    <row r="7" spans="1:9">
      <c r="A7" s="431">
        <v>21020201</v>
      </c>
      <c r="B7" s="421" t="s">
        <v>264</v>
      </c>
      <c r="C7" s="420">
        <v>680000000</v>
      </c>
      <c r="D7" s="420">
        <v>86733990.900000006</v>
      </c>
      <c r="E7" s="420">
        <f>D7*2</f>
        <v>173467981.80000001</v>
      </c>
      <c r="F7" s="420">
        <f>C7-E7</f>
        <v>506532018.19999999</v>
      </c>
      <c r="G7" s="422"/>
      <c r="H7" s="631"/>
      <c r="I7" s="306"/>
    </row>
    <row r="8" spans="1:9" ht="28.2">
      <c r="A8" s="431">
        <v>21020202</v>
      </c>
      <c r="B8" s="421" t="s">
        <v>265</v>
      </c>
      <c r="C8" s="420">
        <v>600000000</v>
      </c>
      <c r="D8" s="420">
        <v>173768783.20999998</v>
      </c>
      <c r="E8" s="420">
        <f t="shared" ref="E8:E13" si="0">D8*2</f>
        <v>347537566.41999996</v>
      </c>
      <c r="F8" s="420">
        <f t="shared" ref="F8:F13" si="1">C8-E8</f>
        <v>252462433.58000004</v>
      </c>
      <c r="G8" s="422"/>
      <c r="H8" s="631"/>
      <c r="I8" s="306"/>
    </row>
    <row r="9" spans="1:9">
      <c r="A9" s="431">
        <v>21020206</v>
      </c>
      <c r="B9" s="421" t="s">
        <v>266</v>
      </c>
      <c r="C9" s="420">
        <v>120000000</v>
      </c>
      <c r="D9" s="420">
        <v>0</v>
      </c>
      <c r="E9" s="420">
        <f t="shared" si="0"/>
        <v>0</v>
      </c>
      <c r="F9" s="420">
        <f t="shared" si="1"/>
        <v>120000000</v>
      </c>
      <c r="G9" s="306"/>
      <c r="H9" s="306"/>
      <c r="I9" s="306"/>
    </row>
    <row r="10" spans="1:9">
      <c r="A10" s="431">
        <v>21030101</v>
      </c>
      <c r="B10" s="421" t="s">
        <v>267</v>
      </c>
      <c r="C10" s="420">
        <v>1590880000</v>
      </c>
      <c r="D10" s="420">
        <v>1400094000</v>
      </c>
      <c r="E10" s="420">
        <f t="shared" si="0"/>
        <v>2800188000</v>
      </c>
      <c r="F10" s="420">
        <f t="shared" si="1"/>
        <v>-1209308000</v>
      </c>
      <c r="G10" s="422">
        <v>1209308000</v>
      </c>
      <c r="H10" s="422">
        <f>G10</f>
        <v>1209308000</v>
      </c>
      <c r="I10" s="234" t="s">
        <v>8</v>
      </c>
    </row>
    <row r="11" spans="1:9">
      <c r="A11" s="431">
        <v>21030102</v>
      </c>
      <c r="B11" s="421" t="s">
        <v>268</v>
      </c>
      <c r="C11" s="420">
        <v>8500000000</v>
      </c>
      <c r="D11" s="420">
        <v>6268956678.7799997</v>
      </c>
      <c r="E11" s="420">
        <f t="shared" si="0"/>
        <v>12537913357.559999</v>
      </c>
      <c r="F11" s="420">
        <f t="shared" si="1"/>
        <v>-4037913357.5599995</v>
      </c>
      <c r="G11" s="422">
        <f>4037913357.56+642.44</f>
        <v>4037914000</v>
      </c>
      <c r="H11" s="422">
        <f>G11</f>
        <v>4037914000</v>
      </c>
      <c r="I11" s="234" t="s">
        <v>8</v>
      </c>
    </row>
    <row r="12" spans="1:9" ht="28.2">
      <c r="A12" s="431">
        <v>21020106</v>
      </c>
      <c r="B12" s="421" t="s">
        <v>535</v>
      </c>
      <c r="C12" s="420"/>
      <c r="D12" s="420"/>
      <c r="E12" s="420">
        <v>85000000</v>
      </c>
      <c r="F12" s="420">
        <f t="shared" si="1"/>
        <v>-85000000</v>
      </c>
      <c r="G12" s="422">
        <v>85000000</v>
      </c>
      <c r="H12" s="422">
        <f>G12</f>
        <v>85000000</v>
      </c>
      <c r="I12" s="234" t="s">
        <v>8</v>
      </c>
    </row>
    <row r="13" spans="1:9" ht="28.8" thickBot="1">
      <c r="A13" s="598">
        <v>21030104</v>
      </c>
      <c r="B13" s="599" t="s">
        <v>269</v>
      </c>
      <c r="C13" s="600">
        <v>25000000</v>
      </c>
      <c r="D13" s="600">
        <v>11683485.48</v>
      </c>
      <c r="E13" s="600">
        <f t="shared" si="0"/>
        <v>23366970.960000001</v>
      </c>
      <c r="F13" s="600">
        <f t="shared" si="1"/>
        <v>1633029.0399999991</v>
      </c>
      <c r="G13" s="601"/>
      <c r="H13" s="632"/>
      <c r="I13" s="601"/>
    </row>
    <row r="14" spans="1:9" ht="15" thickBot="1">
      <c r="A14" s="865" t="s">
        <v>0</v>
      </c>
      <c r="B14" s="866"/>
      <c r="C14" s="602">
        <f>SUM(C7:C13)</f>
        <v>11515880000</v>
      </c>
      <c r="D14" s="602">
        <f t="shared" ref="D14:G14" si="2">SUM(D7:D13)</f>
        <v>7941236938.3699989</v>
      </c>
      <c r="E14" s="602">
        <f t="shared" si="2"/>
        <v>15967473876.739998</v>
      </c>
      <c r="F14" s="602">
        <f t="shared" si="2"/>
        <v>-4451593876.7399998</v>
      </c>
      <c r="G14" s="602">
        <f t="shared" si="2"/>
        <v>5332222000</v>
      </c>
      <c r="H14" s="630">
        <f>SUM(H7:H13)</f>
        <v>5332222000</v>
      </c>
      <c r="I14" s="603"/>
    </row>
    <row r="15" spans="1:9">
      <c r="A15" s="103"/>
      <c r="B15" s="103"/>
      <c r="C15" s="103"/>
      <c r="D15" s="594"/>
      <c r="E15" s="594"/>
      <c r="F15" s="594"/>
      <c r="G15" s="103"/>
      <c r="H15" s="103"/>
      <c r="I15" s="103"/>
    </row>
    <row r="16" spans="1:9">
      <c r="A16" s="411" t="s">
        <v>270</v>
      </c>
      <c r="B16" s="411"/>
      <c r="C16" s="103"/>
      <c r="D16" s="103"/>
      <c r="E16" s="103"/>
      <c r="F16" s="103"/>
      <c r="G16" s="103"/>
      <c r="H16" s="103"/>
      <c r="I16" s="103"/>
    </row>
    <row r="17" spans="1:9" ht="42">
      <c r="A17" s="180" t="s">
        <v>259</v>
      </c>
      <c r="B17" s="593" t="s">
        <v>260</v>
      </c>
      <c r="C17" s="593" t="s">
        <v>261</v>
      </c>
      <c r="D17" s="593" t="s">
        <v>262</v>
      </c>
      <c r="E17" s="593" t="str">
        <f>E6</f>
        <v>Projection Till December</v>
      </c>
      <c r="F17" s="593" t="str">
        <f>F6</f>
        <v>Difference</v>
      </c>
      <c r="G17" s="593" t="s">
        <v>463</v>
      </c>
      <c r="H17" s="593"/>
      <c r="I17" s="16" t="s">
        <v>22</v>
      </c>
    </row>
    <row r="18" spans="1:9">
      <c r="A18" s="431">
        <v>21030101</v>
      </c>
      <c r="B18" s="421" t="s">
        <v>267</v>
      </c>
      <c r="C18" s="420">
        <v>5000000</v>
      </c>
      <c r="D18" s="420">
        <v>20094000</v>
      </c>
      <c r="E18" s="420">
        <f t="shared" ref="E18:E19" si="3">D18*2</f>
        <v>40188000</v>
      </c>
      <c r="F18" s="420">
        <f t="shared" ref="F18:F19" si="4">C18-E18</f>
        <v>-35188000</v>
      </c>
      <c r="G18" s="422">
        <v>35188000</v>
      </c>
      <c r="H18" s="422"/>
      <c r="I18" s="234" t="s">
        <v>8</v>
      </c>
    </row>
    <row r="19" spans="1:9" ht="15" thickBot="1">
      <c r="A19" s="604">
        <v>21020203</v>
      </c>
      <c r="B19" s="601" t="s">
        <v>271</v>
      </c>
      <c r="C19" s="600">
        <v>364815000</v>
      </c>
      <c r="D19" s="600">
        <v>0</v>
      </c>
      <c r="E19" s="600">
        <f t="shared" si="3"/>
        <v>0</v>
      </c>
      <c r="F19" s="600">
        <f t="shared" si="4"/>
        <v>364815000</v>
      </c>
      <c r="G19" s="601"/>
      <c r="H19" s="601"/>
      <c r="I19" s="601"/>
    </row>
    <row r="20" spans="1:9" ht="15" thickBot="1">
      <c r="A20" s="865" t="s">
        <v>0</v>
      </c>
      <c r="B20" s="866"/>
      <c r="C20" s="602">
        <f>SUM(C18:C19)</f>
        <v>369815000</v>
      </c>
      <c r="D20" s="602">
        <f t="shared" ref="D20:G20" si="5">SUM(D18:D19)</f>
        <v>20094000</v>
      </c>
      <c r="E20" s="602">
        <f t="shared" si="5"/>
        <v>40188000</v>
      </c>
      <c r="F20" s="602">
        <f t="shared" si="5"/>
        <v>329627000</v>
      </c>
      <c r="G20" s="602">
        <f t="shared" si="5"/>
        <v>35188000</v>
      </c>
      <c r="H20" s="630"/>
      <c r="I20" s="603"/>
    </row>
    <row r="21" spans="1:9">
      <c r="A21" s="103"/>
      <c r="B21" s="103"/>
      <c r="C21" s="103"/>
      <c r="D21" s="103"/>
      <c r="E21" s="103"/>
      <c r="F21" s="103"/>
      <c r="G21" s="103"/>
      <c r="H21" s="103"/>
      <c r="I21" s="103"/>
    </row>
    <row r="22" spans="1:9">
      <c r="A22" s="103"/>
      <c r="B22" s="103"/>
      <c r="C22" s="103"/>
      <c r="D22" s="103"/>
      <c r="E22" s="103"/>
      <c r="F22" s="103"/>
      <c r="G22" s="103"/>
      <c r="H22" s="594"/>
      <c r="I22" s="103"/>
    </row>
    <row r="23" spans="1:9" ht="28.5" customHeight="1">
      <c r="A23" s="595" t="s">
        <v>1366</v>
      </c>
      <c r="B23" s="596"/>
      <c r="C23" s="597"/>
      <c r="D23" s="237"/>
      <c r="E23" s="237"/>
      <c r="F23" s="237"/>
      <c r="G23" s="237"/>
      <c r="H23" s="237"/>
      <c r="I23" s="242"/>
    </row>
    <row r="24" spans="1:9" ht="24">
      <c r="A24" s="180" t="s">
        <v>259</v>
      </c>
      <c r="B24" s="593" t="s">
        <v>260</v>
      </c>
      <c r="C24" s="593" t="s">
        <v>261</v>
      </c>
      <c r="D24" s="12" t="s">
        <v>26</v>
      </c>
      <c r="E24" s="12" t="s">
        <v>25</v>
      </c>
      <c r="F24" s="12" t="s">
        <v>24</v>
      </c>
      <c r="G24" s="12" t="s">
        <v>23</v>
      </c>
      <c r="H24" s="12"/>
      <c r="I24" s="16" t="s">
        <v>22</v>
      </c>
    </row>
    <row r="25" spans="1:9" ht="22.2" thickBot="1">
      <c r="A25" s="598">
        <v>21020104</v>
      </c>
      <c r="B25" s="599" t="s">
        <v>554</v>
      </c>
      <c r="C25" s="605">
        <v>300000000</v>
      </c>
      <c r="D25" s="605">
        <f>726172038.36+26641337.46</f>
        <v>752813375.82000005</v>
      </c>
      <c r="E25" s="600">
        <v>0</v>
      </c>
      <c r="F25" s="605">
        <f>550000000+150000000</f>
        <v>700000000</v>
      </c>
      <c r="G25" s="605">
        <f>C25+F25</f>
        <v>1000000000</v>
      </c>
      <c r="H25" s="605"/>
      <c r="I25" s="234" t="s">
        <v>1374</v>
      </c>
    </row>
    <row r="26" spans="1:9" ht="15" thickBot="1">
      <c r="A26" s="865" t="s">
        <v>0</v>
      </c>
      <c r="B26" s="866"/>
      <c r="C26" s="602">
        <f>SUM(C25:C25)</f>
        <v>300000000</v>
      </c>
      <c r="D26" s="602">
        <f>SUM(D25:D25)</f>
        <v>752813375.82000005</v>
      </c>
      <c r="E26" s="602">
        <f t="shared" ref="E26:G26" si="6">SUM(E25:E25)</f>
        <v>0</v>
      </c>
      <c r="F26" s="602">
        <f t="shared" si="6"/>
        <v>700000000</v>
      </c>
      <c r="G26" s="602">
        <f t="shared" si="6"/>
        <v>1000000000</v>
      </c>
      <c r="H26" s="630"/>
      <c r="I26" s="603"/>
    </row>
    <row r="28" spans="1:9">
      <c r="D28" s="171"/>
    </row>
    <row r="29" spans="1:9">
      <c r="D29" s="142"/>
    </row>
  </sheetData>
  <mergeCells count="6">
    <mergeCell ref="A14:B14"/>
    <mergeCell ref="A20:B20"/>
    <mergeCell ref="A26:B26"/>
    <mergeCell ref="A1:I1"/>
    <mergeCell ref="A2:I2"/>
    <mergeCell ref="A3:I3"/>
  </mergeCells>
  <conditionalFormatting sqref="A23:B23">
    <cfRule type="expression" dxfId="151" priority="33">
      <formula>$G23=9</formula>
    </cfRule>
    <cfRule type="expression" dxfId="150" priority="34">
      <formula>$G23=7</formula>
    </cfRule>
    <cfRule type="expression" dxfId="149" priority="35">
      <formula>$G23=6</formula>
    </cfRule>
    <cfRule type="expression" dxfId="148" priority="36">
      <formula>$G23=5</formula>
    </cfRule>
    <cfRule type="expression" dxfId="147" priority="37">
      <formula>$G23=4</formula>
    </cfRule>
    <cfRule type="expression" dxfId="146" priority="38">
      <formula>$G23=3</formula>
    </cfRule>
    <cfRule type="expression" dxfId="145" priority="39">
      <formula>$G23=2</formula>
    </cfRule>
    <cfRule type="expression" dxfId="144" priority="40">
      <formula>$G23=1</formula>
    </cfRule>
  </conditionalFormatting>
  <conditionalFormatting sqref="C25:D25">
    <cfRule type="expression" dxfId="143" priority="9">
      <formula>$G25=9</formula>
    </cfRule>
    <cfRule type="expression" dxfId="142" priority="10">
      <formula>$G25=7</formula>
    </cfRule>
    <cfRule type="expression" dxfId="141" priority="11">
      <formula>$G25=6</formula>
    </cfRule>
    <cfRule type="expression" dxfId="140" priority="12">
      <formula>$G25=5</formula>
    </cfRule>
    <cfRule type="expression" dxfId="139" priority="13">
      <formula>$G25=4</formula>
    </cfRule>
    <cfRule type="expression" dxfId="138" priority="14">
      <formula>$G25=3</formula>
    </cfRule>
    <cfRule type="expression" dxfId="137" priority="15">
      <formula>$G25=2</formula>
    </cfRule>
    <cfRule type="expression" dxfId="136" priority="16">
      <formula>$G25=1</formula>
    </cfRule>
  </conditionalFormatting>
  <conditionalFormatting sqref="F25:H25">
    <cfRule type="expression" dxfId="135" priority="1">
      <formula>$G25=9</formula>
    </cfRule>
    <cfRule type="expression" dxfId="134" priority="2">
      <formula>$G25=7</formula>
    </cfRule>
    <cfRule type="expression" dxfId="133" priority="3">
      <formula>$G25=6</formula>
    </cfRule>
    <cfRule type="expression" dxfId="132" priority="4">
      <formula>$G25=5</formula>
    </cfRule>
    <cfRule type="expression" dxfId="131" priority="5">
      <formula>$G25=4</formula>
    </cfRule>
    <cfRule type="expression" dxfId="130" priority="6">
      <formula>$G25=3</formula>
    </cfRule>
    <cfRule type="expression" dxfId="129" priority="7">
      <formula>$G25=2</formula>
    </cfRule>
    <cfRule type="expression" dxfId="128" priority="8">
      <formula>$G25=1</formula>
    </cfRule>
  </conditionalFormatting>
  <pageMargins left="0.70866141732283472" right="0.70866141732283472" top="0.74803149606299213" bottom="0.74803149606299213" header="0.31496062992125984" footer="0.31496062992125984"/>
  <pageSetup paperSize="9" scale="75" firstPageNumber="17" fitToHeight="0" orientation="landscape" useFirstPageNumber="1" r:id="rId1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450"/>
  <sheetViews>
    <sheetView topLeftCell="A962" zoomScaleNormal="100" workbookViewId="0">
      <selection activeCell="N976" sqref="N976"/>
    </sheetView>
  </sheetViews>
  <sheetFormatPr defaultRowHeight="14.4"/>
  <cols>
    <col min="1" max="1" width="4.5546875" customWidth="1"/>
    <col min="2" max="2" width="14.44140625" customWidth="1"/>
    <col min="3" max="3" width="48.77734375" style="54" customWidth="1"/>
    <col min="4" max="4" width="18.21875" customWidth="1"/>
    <col min="5" max="5" width="16.5546875" customWidth="1"/>
    <col min="6" max="6" width="14.21875" customWidth="1"/>
    <col min="7" max="7" width="17.5546875" customWidth="1"/>
    <col min="8" max="8" width="19" customWidth="1"/>
    <col min="9" max="9" width="12" style="1" customWidth="1"/>
    <col min="11" max="11" width="18.44140625" hidden="1" customWidth="1"/>
  </cols>
  <sheetData>
    <row r="1" spans="1:9">
      <c r="A1" s="867" t="s">
        <v>33</v>
      </c>
      <c r="B1" s="867"/>
      <c r="C1" s="867"/>
      <c r="D1" s="867"/>
      <c r="E1" s="867"/>
      <c r="F1" s="867"/>
      <c r="G1" s="867"/>
      <c r="H1" s="867"/>
    </row>
    <row r="2" spans="1:9">
      <c r="A2" s="867" t="s">
        <v>1450</v>
      </c>
      <c r="B2" s="867"/>
      <c r="C2" s="867"/>
      <c r="D2" s="867"/>
      <c r="E2" s="867"/>
      <c r="F2" s="867"/>
      <c r="G2" s="867"/>
      <c r="H2" s="867"/>
    </row>
    <row r="3" spans="1:9">
      <c r="A3" s="867" t="s">
        <v>32</v>
      </c>
      <c r="B3" s="867"/>
      <c r="C3" s="867"/>
      <c r="D3" s="867"/>
      <c r="E3" s="867"/>
      <c r="F3" s="867"/>
      <c r="G3" s="867"/>
      <c r="H3" s="867"/>
    </row>
    <row r="4" spans="1:9">
      <c r="G4" s="284"/>
      <c r="H4" s="284"/>
    </row>
    <row r="5" spans="1:9">
      <c r="A5" s="868" t="s">
        <v>760</v>
      </c>
      <c r="B5" s="868"/>
      <c r="C5" s="868"/>
      <c r="D5" s="868"/>
      <c r="E5" s="868"/>
      <c r="F5" s="868"/>
      <c r="G5" s="868"/>
      <c r="H5" s="868"/>
      <c r="I5" s="868"/>
    </row>
    <row r="7" spans="1:9">
      <c r="A7" s="869" t="s">
        <v>761</v>
      </c>
      <c r="B7" s="869"/>
      <c r="C7" s="869"/>
      <c r="D7" s="869"/>
      <c r="E7" s="869"/>
      <c r="F7" s="869"/>
      <c r="G7" s="869"/>
      <c r="H7" s="869"/>
      <c r="I7" s="869"/>
    </row>
    <row r="8" spans="1:9" ht="24">
      <c r="A8" s="12" t="s">
        <v>30</v>
      </c>
      <c r="B8" s="12" t="s">
        <v>29</v>
      </c>
      <c r="C8" s="12" t="s">
        <v>28</v>
      </c>
      <c r="D8" s="12" t="s">
        <v>27</v>
      </c>
      <c r="E8" s="8" t="s">
        <v>26</v>
      </c>
      <c r="F8" s="12" t="s">
        <v>25</v>
      </c>
      <c r="G8" s="12" t="s">
        <v>24</v>
      </c>
      <c r="H8" s="12" t="s">
        <v>1451</v>
      </c>
      <c r="I8" s="12" t="s">
        <v>22</v>
      </c>
    </row>
    <row r="9" spans="1:9">
      <c r="A9" s="9">
        <v>1</v>
      </c>
      <c r="B9" s="283">
        <v>22020102</v>
      </c>
      <c r="C9" s="281" t="s">
        <v>9</v>
      </c>
      <c r="D9" s="286">
        <v>354550000</v>
      </c>
      <c r="E9" s="4">
        <v>56227500</v>
      </c>
      <c r="F9" s="287"/>
      <c r="G9" s="174">
        <v>39000000</v>
      </c>
      <c r="H9" s="197">
        <f>D9+G9-F9</f>
        <v>393550000</v>
      </c>
      <c r="I9" s="9" t="s">
        <v>8</v>
      </c>
    </row>
    <row r="10" spans="1:9">
      <c r="A10" s="9">
        <v>2</v>
      </c>
      <c r="B10" s="283">
        <v>22020201</v>
      </c>
      <c r="C10" s="281" t="s">
        <v>35</v>
      </c>
      <c r="D10" s="282">
        <v>4000000</v>
      </c>
      <c r="E10" s="288"/>
      <c r="F10" s="9"/>
      <c r="G10" s="9"/>
      <c r="H10" s="197">
        <f t="shared" ref="H10:H29" si="0">D10+G10-F10</f>
        <v>4000000</v>
      </c>
      <c r="I10" s="9"/>
    </row>
    <row r="11" spans="1:9">
      <c r="A11" s="9">
        <v>3</v>
      </c>
      <c r="B11" s="283">
        <v>22020202</v>
      </c>
      <c r="C11" s="281" t="s">
        <v>7</v>
      </c>
      <c r="D11" s="282">
        <v>15000000</v>
      </c>
      <c r="E11" s="14"/>
      <c r="F11" s="9"/>
      <c r="G11" s="9"/>
      <c r="H11" s="197">
        <f t="shared" si="0"/>
        <v>15000000</v>
      </c>
      <c r="I11" s="9"/>
    </row>
    <row r="12" spans="1:9">
      <c r="A12" s="9">
        <v>4</v>
      </c>
      <c r="B12" s="283">
        <v>22020203</v>
      </c>
      <c r="C12" s="281" t="s">
        <v>57</v>
      </c>
      <c r="D12" s="282">
        <v>10000000</v>
      </c>
      <c r="E12" s="14"/>
      <c r="F12" s="9"/>
      <c r="G12" s="9"/>
      <c r="H12" s="197">
        <f t="shared" si="0"/>
        <v>10000000</v>
      </c>
      <c r="I12" s="9"/>
    </row>
    <row r="13" spans="1:9">
      <c r="A13" s="9">
        <v>5</v>
      </c>
      <c r="B13" s="283">
        <v>22020301</v>
      </c>
      <c r="C13" s="281" t="s">
        <v>6</v>
      </c>
      <c r="D13" s="282">
        <v>27000000</v>
      </c>
      <c r="E13" s="14"/>
      <c r="F13" s="9"/>
      <c r="G13" s="9"/>
      <c r="H13" s="197">
        <f t="shared" si="0"/>
        <v>27000000</v>
      </c>
      <c r="I13" s="9"/>
    </row>
    <row r="14" spans="1:9">
      <c r="A14" s="9">
        <v>6</v>
      </c>
      <c r="B14" s="283">
        <v>22020306</v>
      </c>
      <c r="C14" s="281" t="s">
        <v>42</v>
      </c>
      <c r="D14" s="282">
        <v>15000000</v>
      </c>
      <c r="E14" s="14"/>
      <c r="F14" s="9"/>
      <c r="G14" s="9"/>
      <c r="H14" s="197">
        <f t="shared" si="0"/>
        <v>15000000</v>
      </c>
      <c r="I14" s="9"/>
    </row>
    <row r="15" spans="1:9">
      <c r="A15" s="9">
        <v>7</v>
      </c>
      <c r="B15" s="283">
        <v>22020307</v>
      </c>
      <c r="C15" s="281" t="s">
        <v>55</v>
      </c>
      <c r="D15" s="282">
        <v>3000000</v>
      </c>
      <c r="E15" s="14"/>
      <c r="F15" s="9"/>
      <c r="G15" s="9"/>
      <c r="H15" s="197">
        <f t="shared" si="0"/>
        <v>3000000</v>
      </c>
      <c r="I15" s="9"/>
    </row>
    <row r="16" spans="1:9">
      <c r="A16" s="9">
        <v>8</v>
      </c>
      <c r="B16" s="283">
        <v>22020311</v>
      </c>
      <c r="C16" s="281" t="s">
        <v>757</v>
      </c>
      <c r="D16" s="282">
        <v>100000000</v>
      </c>
      <c r="E16" s="285">
        <v>11000000</v>
      </c>
      <c r="F16" s="174">
        <v>39000000</v>
      </c>
      <c r="G16" s="9"/>
      <c r="H16" s="197">
        <f t="shared" si="0"/>
        <v>61000000</v>
      </c>
      <c r="I16" s="9" t="s">
        <v>64</v>
      </c>
    </row>
    <row r="17" spans="1:9">
      <c r="A17" s="9">
        <v>9</v>
      </c>
      <c r="B17" s="283">
        <v>22020401</v>
      </c>
      <c r="C17" s="281" t="s">
        <v>5</v>
      </c>
      <c r="D17" s="282">
        <v>50000000</v>
      </c>
      <c r="E17" s="14"/>
      <c r="F17" s="9"/>
      <c r="G17" s="9"/>
      <c r="H17" s="197">
        <f t="shared" si="0"/>
        <v>50000000</v>
      </c>
      <c r="I17" s="9"/>
    </row>
    <row r="18" spans="1:9">
      <c r="A18" s="9">
        <v>10</v>
      </c>
      <c r="B18" s="283">
        <v>22020402</v>
      </c>
      <c r="C18" s="281" t="s">
        <v>4</v>
      </c>
      <c r="D18" s="282">
        <v>14000000</v>
      </c>
      <c r="E18" s="14"/>
      <c r="F18" s="9"/>
      <c r="G18" s="9"/>
      <c r="H18" s="197">
        <f t="shared" si="0"/>
        <v>14000000</v>
      </c>
      <c r="I18" s="9"/>
    </row>
    <row r="19" spans="1:9">
      <c r="A19" s="9">
        <v>11</v>
      </c>
      <c r="B19" s="283">
        <v>22020406</v>
      </c>
      <c r="C19" s="281" t="s">
        <v>13</v>
      </c>
      <c r="D19" s="282">
        <v>35000000</v>
      </c>
      <c r="E19" s="285">
        <v>25099650</v>
      </c>
      <c r="F19" s="9"/>
      <c r="G19" s="9"/>
      <c r="H19" s="197">
        <f t="shared" si="0"/>
        <v>35000000</v>
      </c>
      <c r="I19" s="9"/>
    </row>
    <row r="20" spans="1:9">
      <c r="A20" s="9">
        <v>12</v>
      </c>
      <c r="B20" s="283">
        <v>22020408</v>
      </c>
      <c r="C20" s="281" t="s">
        <v>758</v>
      </c>
      <c r="D20" s="286">
        <v>11600000</v>
      </c>
      <c r="E20" s="4">
        <v>8641500</v>
      </c>
      <c r="F20" s="287"/>
      <c r="G20" s="9"/>
      <c r="H20" s="197">
        <f t="shared" si="0"/>
        <v>11600000</v>
      </c>
      <c r="I20" s="9"/>
    </row>
    <row r="21" spans="1:9">
      <c r="A21" s="9">
        <v>13</v>
      </c>
      <c r="B21" s="283">
        <v>22020501</v>
      </c>
      <c r="C21" s="281" t="s">
        <v>3</v>
      </c>
      <c r="D21" s="282">
        <v>4000000</v>
      </c>
      <c r="E21" s="285">
        <v>1800000</v>
      </c>
      <c r="F21" s="9"/>
      <c r="G21" s="9"/>
      <c r="H21" s="197">
        <f t="shared" si="0"/>
        <v>4000000</v>
      </c>
      <c r="I21" s="9"/>
    </row>
    <row r="22" spans="1:9">
      <c r="A22" s="9">
        <v>14</v>
      </c>
      <c r="B22" s="283">
        <v>22020601</v>
      </c>
      <c r="C22" s="281" t="s">
        <v>58</v>
      </c>
      <c r="D22" s="282">
        <v>10000000</v>
      </c>
      <c r="E22" s="14"/>
      <c r="F22" s="9"/>
      <c r="G22" s="9"/>
      <c r="H22" s="197">
        <f t="shared" si="0"/>
        <v>10000000</v>
      </c>
      <c r="I22" s="9"/>
    </row>
    <row r="23" spans="1:9">
      <c r="A23" s="9">
        <v>15</v>
      </c>
      <c r="B23" s="283">
        <v>22020711</v>
      </c>
      <c r="C23" s="281" t="s">
        <v>65</v>
      </c>
      <c r="D23" s="282">
        <v>160297800</v>
      </c>
      <c r="E23" s="285">
        <v>117748350</v>
      </c>
      <c r="F23" s="9"/>
      <c r="G23" s="9"/>
      <c r="H23" s="197">
        <f t="shared" si="0"/>
        <v>160297800</v>
      </c>
      <c r="I23" s="9"/>
    </row>
    <row r="24" spans="1:9">
      <c r="A24" s="9">
        <v>16</v>
      </c>
      <c r="B24" s="283">
        <v>22020801</v>
      </c>
      <c r="C24" s="281" t="s">
        <v>52</v>
      </c>
      <c r="D24" s="282">
        <v>127000000</v>
      </c>
      <c r="E24" s="285">
        <v>58725000</v>
      </c>
      <c r="F24" s="9"/>
      <c r="G24" s="9"/>
      <c r="H24" s="197">
        <f t="shared" si="0"/>
        <v>127000000</v>
      </c>
      <c r="I24" s="9"/>
    </row>
    <row r="25" spans="1:9">
      <c r="A25" s="9">
        <v>17</v>
      </c>
      <c r="B25" s="283">
        <v>22021001</v>
      </c>
      <c r="C25" s="281" t="s">
        <v>37</v>
      </c>
      <c r="D25" s="282">
        <v>184450200</v>
      </c>
      <c r="E25" s="285">
        <v>67730000</v>
      </c>
      <c r="F25" s="9"/>
      <c r="G25" s="9"/>
      <c r="H25" s="197">
        <f t="shared" si="0"/>
        <v>184450200</v>
      </c>
      <c r="I25" s="9"/>
    </row>
    <row r="26" spans="1:9">
      <c r="A26" s="9">
        <v>18</v>
      </c>
      <c r="B26" s="283">
        <v>22021006</v>
      </c>
      <c r="C26" s="281" t="s">
        <v>60</v>
      </c>
      <c r="D26" s="282">
        <v>2000000</v>
      </c>
      <c r="E26" s="265"/>
      <c r="F26" s="9"/>
      <c r="G26" s="9"/>
      <c r="H26" s="197">
        <f t="shared" si="0"/>
        <v>2000000</v>
      </c>
      <c r="I26" s="9"/>
    </row>
    <row r="27" spans="1:9">
      <c r="A27" s="9">
        <v>19</v>
      </c>
      <c r="B27" s="283">
        <v>22021007</v>
      </c>
      <c r="C27" s="281" t="s">
        <v>1</v>
      </c>
      <c r="D27" s="286">
        <v>135700000</v>
      </c>
      <c r="E27" s="4">
        <v>110374000</v>
      </c>
      <c r="F27" s="287"/>
      <c r="G27" s="9"/>
      <c r="H27" s="197">
        <f t="shared" si="0"/>
        <v>135700000</v>
      </c>
      <c r="I27" s="9"/>
    </row>
    <row r="28" spans="1:9">
      <c r="A28" s="9">
        <v>20</v>
      </c>
      <c r="B28" s="283">
        <v>22021053</v>
      </c>
      <c r="C28" s="281" t="s">
        <v>101</v>
      </c>
      <c r="D28" s="282">
        <v>130000000</v>
      </c>
      <c r="E28" s="285">
        <v>60021900</v>
      </c>
      <c r="F28" s="9"/>
      <c r="G28" s="9"/>
      <c r="H28" s="197">
        <f t="shared" si="0"/>
        <v>130000000</v>
      </c>
      <c r="I28" s="9"/>
    </row>
    <row r="29" spans="1:9">
      <c r="A29" s="9">
        <v>21</v>
      </c>
      <c r="B29" s="283">
        <v>22021060</v>
      </c>
      <c r="C29" s="281" t="s">
        <v>34</v>
      </c>
      <c r="D29" s="286">
        <v>86000000</v>
      </c>
      <c r="E29" s="4">
        <v>28948000</v>
      </c>
      <c r="F29" s="287"/>
      <c r="G29" s="9"/>
      <c r="H29" s="197">
        <f t="shared" si="0"/>
        <v>86000000</v>
      </c>
      <c r="I29" s="9"/>
    </row>
    <row r="30" spans="1:9">
      <c r="A30" s="870" t="s">
        <v>0</v>
      </c>
      <c r="B30" s="871"/>
      <c r="C30" s="872"/>
      <c r="D30" s="2">
        <f>SUM(D9:D29)</f>
        <v>1478598000</v>
      </c>
      <c r="E30" s="289">
        <f t="shared" ref="E30:H30" si="1">SUM(E9:E29)</f>
        <v>546315900</v>
      </c>
      <c r="F30" s="2">
        <f t="shared" si="1"/>
        <v>39000000</v>
      </c>
      <c r="G30" s="2">
        <f t="shared" si="1"/>
        <v>39000000</v>
      </c>
      <c r="H30" s="2">
        <f t="shared" si="1"/>
        <v>1478598000</v>
      </c>
      <c r="I30" s="16"/>
    </row>
    <row r="31" spans="1:9">
      <c r="A31" s="35"/>
      <c r="B31" s="35"/>
      <c r="C31" s="35"/>
      <c r="D31" s="34"/>
      <c r="E31" s="34"/>
      <c r="F31" s="34"/>
      <c r="G31" s="34"/>
      <c r="H31" s="34"/>
      <c r="I31" s="242"/>
    </row>
    <row r="32" spans="1:9">
      <c r="A32" s="35"/>
      <c r="B32" s="35"/>
      <c r="C32" s="35"/>
      <c r="D32" s="34"/>
      <c r="E32" s="34"/>
      <c r="F32" s="34"/>
      <c r="G32" s="34"/>
      <c r="H32" s="34"/>
      <c r="I32" s="242"/>
    </row>
    <row r="33" spans="1:9">
      <c r="A33" s="35"/>
      <c r="B33" s="35"/>
      <c r="C33" s="35"/>
      <c r="D33" s="34"/>
      <c r="E33" s="34"/>
      <c r="F33" s="34"/>
      <c r="G33" s="34"/>
      <c r="H33" s="34"/>
      <c r="I33" s="242"/>
    </row>
    <row r="34" spans="1:9">
      <c r="A34" s="35"/>
      <c r="B34" s="35"/>
      <c r="C34" s="35"/>
      <c r="D34" s="34"/>
      <c r="E34" s="34"/>
      <c r="F34" s="34"/>
      <c r="G34" s="34"/>
      <c r="H34" s="34"/>
      <c r="I34" s="242"/>
    </row>
    <row r="35" spans="1:9">
      <c r="A35" s="35"/>
      <c r="B35" s="35"/>
      <c r="C35" s="35"/>
      <c r="D35" s="34"/>
      <c r="E35" s="34"/>
      <c r="F35" s="34"/>
      <c r="G35" s="34"/>
      <c r="H35" s="34"/>
      <c r="I35" s="242"/>
    </row>
    <row r="36" spans="1:9">
      <c r="A36" s="35"/>
      <c r="B36" s="35"/>
      <c r="C36" s="35"/>
      <c r="D36" s="34"/>
      <c r="E36" s="34"/>
      <c r="F36" s="34"/>
      <c r="G36" s="34"/>
      <c r="H36" s="34"/>
      <c r="I36" s="242"/>
    </row>
    <row r="37" spans="1:9">
      <c r="A37" s="35"/>
      <c r="B37" s="35"/>
      <c r="C37" s="35"/>
      <c r="D37" s="34"/>
      <c r="E37" s="34"/>
      <c r="F37" s="34"/>
      <c r="G37" s="34"/>
      <c r="H37" s="34"/>
      <c r="I37" s="242"/>
    </row>
    <row r="38" spans="1:9">
      <c r="A38" s="35"/>
      <c r="B38" s="35"/>
      <c r="C38" s="35"/>
      <c r="D38" s="34"/>
      <c r="E38" s="34"/>
      <c r="F38" s="34"/>
      <c r="G38" s="34"/>
      <c r="H38" s="34"/>
      <c r="I38" s="242"/>
    </row>
    <row r="39" spans="1:9">
      <c r="A39" s="35"/>
      <c r="B39" s="35"/>
      <c r="C39" s="35"/>
      <c r="D39" s="34"/>
      <c r="E39" s="34"/>
      <c r="F39" s="34"/>
      <c r="G39" s="34"/>
      <c r="H39" s="34"/>
      <c r="I39" s="242"/>
    </row>
    <row r="40" spans="1:9">
      <c r="A40" s="35"/>
      <c r="B40" s="35"/>
      <c r="C40" s="35"/>
      <c r="D40" s="34"/>
      <c r="E40" s="34"/>
      <c r="F40" s="34"/>
      <c r="G40" s="34"/>
      <c r="H40" s="34"/>
      <c r="I40" s="242"/>
    </row>
    <row r="41" spans="1:9">
      <c r="A41" s="35"/>
      <c r="B41" s="35"/>
      <c r="C41" s="35"/>
      <c r="D41" s="34"/>
      <c r="E41" s="34"/>
      <c r="F41" s="34"/>
      <c r="G41" s="34"/>
      <c r="H41" s="34"/>
      <c r="I41" s="242"/>
    </row>
    <row r="42" spans="1:9">
      <c r="A42" s="35"/>
      <c r="B42" s="35"/>
      <c r="C42" s="35"/>
      <c r="D42" s="34"/>
      <c r="E42" s="34"/>
      <c r="F42" s="34"/>
      <c r="G42" s="34"/>
      <c r="H42" s="34"/>
      <c r="I42" s="242"/>
    </row>
    <row r="43" spans="1:9">
      <c r="A43" s="867" t="s">
        <v>33</v>
      </c>
      <c r="B43" s="867"/>
      <c r="C43" s="867"/>
      <c r="D43" s="867"/>
      <c r="E43" s="867"/>
      <c r="F43" s="867"/>
      <c r="G43" s="867"/>
      <c r="H43" s="867"/>
      <c r="I43" s="34"/>
    </row>
    <row r="44" spans="1:9">
      <c r="A44" s="867" t="s">
        <v>1450</v>
      </c>
      <c r="B44" s="867"/>
      <c r="C44" s="867"/>
      <c r="D44" s="867"/>
      <c r="E44" s="867"/>
      <c r="F44" s="867"/>
      <c r="G44" s="867"/>
      <c r="H44" s="867"/>
      <c r="I44" s="34"/>
    </row>
    <row r="45" spans="1:9">
      <c r="A45" s="867" t="s">
        <v>32</v>
      </c>
      <c r="B45" s="867"/>
      <c r="C45" s="867"/>
      <c r="D45" s="867"/>
      <c r="E45" s="867"/>
      <c r="F45" s="867"/>
      <c r="G45" s="867"/>
      <c r="H45" s="867"/>
      <c r="I45" s="34"/>
    </row>
    <row r="46" spans="1:9">
      <c r="A46" s="175"/>
      <c r="B46" s="175"/>
      <c r="C46" s="237"/>
      <c r="D46" s="175"/>
      <c r="E46" s="175"/>
      <c r="F46" s="175"/>
      <c r="G46" s="175"/>
      <c r="H46" s="175"/>
    </row>
    <row r="47" spans="1:9">
      <c r="A47" s="879" t="s">
        <v>102</v>
      </c>
      <c r="B47" s="879"/>
      <c r="C47" s="879"/>
      <c r="D47" s="879"/>
      <c r="E47" s="879"/>
      <c r="F47" s="879"/>
      <c r="G47" s="879"/>
      <c r="H47" s="879"/>
      <c r="I47" s="879"/>
    </row>
    <row r="48" spans="1:9">
      <c r="A48" s="175"/>
      <c r="B48" s="175"/>
      <c r="C48" s="237"/>
      <c r="D48" s="175"/>
      <c r="E48" s="175"/>
      <c r="F48" s="175"/>
      <c r="G48" s="175"/>
      <c r="H48" s="175"/>
    </row>
    <row r="49" spans="1:9">
      <c r="A49" s="869" t="s">
        <v>165</v>
      </c>
      <c r="B49" s="869"/>
      <c r="C49" s="869"/>
      <c r="D49" s="869"/>
      <c r="E49" s="869"/>
      <c r="F49" s="869"/>
      <c r="G49" s="869"/>
      <c r="H49" s="869"/>
      <c r="I49" s="869"/>
    </row>
    <row r="50" spans="1:9" ht="24">
      <c r="A50" s="12" t="s">
        <v>30</v>
      </c>
      <c r="B50" s="12" t="s">
        <v>29</v>
      </c>
      <c r="C50" s="12" t="s">
        <v>28</v>
      </c>
      <c r="D50" s="12" t="s">
        <v>27</v>
      </c>
      <c r="E50" s="12" t="s">
        <v>26</v>
      </c>
      <c r="F50" s="12" t="s">
        <v>25</v>
      </c>
      <c r="G50" s="12" t="s">
        <v>24</v>
      </c>
      <c r="H50" s="12" t="s">
        <v>1451</v>
      </c>
      <c r="I50" s="16" t="s">
        <v>22</v>
      </c>
    </row>
    <row r="51" spans="1:9">
      <c r="A51" s="7">
        <v>1</v>
      </c>
      <c r="B51" s="7">
        <v>22020102</v>
      </c>
      <c r="C51" s="6" t="s">
        <v>9</v>
      </c>
      <c r="D51" s="4">
        <v>182375000</v>
      </c>
      <c r="E51" s="4">
        <v>64919800</v>
      </c>
      <c r="F51" s="4">
        <v>0</v>
      </c>
      <c r="G51" s="4">
        <v>30000000</v>
      </c>
      <c r="H51" s="17">
        <f t="shared" ref="H51:H63" si="2">D51+G51-F51</f>
        <v>212375000</v>
      </c>
      <c r="I51" s="9" t="s">
        <v>8</v>
      </c>
    </row>
    <row r="52" spans="1:9">
      <c r="A52" s="7">
        <v>2</v>
      </c>
      <c r="B52" s="7">
        <v>22020201</v>
      </c>
      <c r="C52" s="6" t="s">
        <v>35</v>
      </c>
      <c r="D52" s="4">
        <v>1600000</v>
      </c>
      <c r="E52" s="19">
        <v>0</v>
      </c>
      <c r="F52" s="4">
        <v>0</v>
      </c>
      <c r="G52" s="19">
        <v>0</v>
      </c>
      <c r="H52" s="17">
        <f t="shared" si="2"/>
        <v>1600000</v>
      </c>
      <c r="I52" s="9"/>
    </row>
    <row r="53" spans="1:9">
      <c r="A53" s="7">
        <v>3</v>
      </c>
      <c r="B53" s="7">
        <v>22020202</v>
      </c>
      <c r="C53" s="6" t="s">
        <v>7</v>
      </c>
      <c r="D53" s="4">
        <v>3000000</v>
      </c>
      <c r="E53" s="19">
        <v>0</v>
      </c>
      <c r="F53" s="4">
        <v>0</v>
      </c>
      <c r="G53" s="19">
        <v>0</v>
      </c>
      <c r="H53" s="17">
        <f t="shared" si="2"/>
        <v>3000000</v>
      </c>
      <c r="I53" s="9"/>
    </row>
    <row r="54" spans="1:9">
      <c r="A54" s="7">
        <v>4</v>
      </c>
      <c r="B54" s="7">
        <v>22020301</v>
      </c>
      <c r="C54" s="6" t="s">
        <v>6</v>
      </c>
      <c r="D54" s="4">
        <v>12000000</v>
      </c>
      <c r="E54" s="19">
        <v>0</v>
      </c>
      <c r="F54" s="4">
        <v>0</v>
      </c>
      <c r="G54" s="19">
        <v>0</v>
      </c>
      <c r="H54" s="17">
        <f t="shared" si="2"/>
        <v>12000000</v>
      </c>
      <c r="I54" s="9"/>
    </row>
    <row r="55" spans="1:9">
      <c r="A55" s="7">
        <v>5</v>
      </c>
      <c r="B55" s="7">
        <v>22020305</v>
      </c>
      <c r="C55" s="6" t="s">
        <v>19</v>
      </c>
      <c r="D55" s="4">
        <v>10000000</v>
      </c>
      <c r="E55" s="19">
        <v>0</v>
      </c>
      <c r="F55" s="4">
        <v>0</v>
      </c>
      <c r="G55" s="19">
        <v>0</v>
      </c>
      <c r="H55" s="17">
        <f t="shared" si="2"/>
        <v>10000000</v>
      </c>
      <c r="I55" s="9"/>
    </row>
    <row r="56" spans="1:9">
      <c r="A56" s="7">
        <v>6</v>
      </c>
      <c r="B56" s="7">
        <v>22020401</v>
      </c>
      <c r="C56" s="6" t="s">
        <v>5</v>
      </c>
      <c r="D56" s="4">
        <v>69000000</v>
      </c>
      <c r="E56" s="4">
        <v>22778675</v>
      </c>
      <c r="F56" s="4">
        <v>0</v>
      </c>
      <c r="G56" s="4">
        <v>6000000</v>
      </c>
      <c r="H56" s="17">
        <f t="shared" si="2"/>
        <v>75000000</v>
      </c>
      <c r="I56" s="9" t="s">
        <v>8</v>
      </c>
    </row>
    <row r="57" spans="1:9">
      <c r="A57" s="7">
        <v>7</v>
      </c>
      <c r="B57" s="7">
        <v>22020402</v>
      </c>
      <c r="C57" s="6" t="s">
        <v>4</v>
      </c>
      <c r="D57" s="4">
        <v>11000000</v>
      </c>
      <c r="E57" s="19">
        <v>0</v>
      </c>
      <c r="F57" s="4">
        <v>0</v>
      </c>
      <c r="G57" s="19">
        <v>0</v>
      </c>
      <c r="H57" s="17">
        <f t="shared" si="2"/>
        <v>11000000</v>
      </c>
      <c r="I57" s="9"/>
    </row>
    <row r="58" spans="1:9">
      <c r="A58" s="7">
        <v>8</v>
      </c>
      <c r="B58" s="7">
        <v>22020501</v>
      </c>
      <c r="C58" s="6" t="s">
        <v>3</v>
      </c>
      <c r="D58" s="4">
        <v>22000000</v>
      </c>
      <c r="E58" s="4">
        <v>4344000</v>
      </c>
      <c r="F58" s="4">
        <v>0</v>
      </c>
      <c r="G58" s="19">
        <v>0</v>
      </c>
      <c r="H58" s="17">
        <f t="shared" si="2"/>
        <v>22000000</v>
      </c>
      <c r="I58" s="9"/>
    </row>
    <row r="59" spans="1:9" ht="21.75" customHeight="1">
      <c r="A59" s="7">
        <v>9</v>
      </c>
      <c r="B59" s="7">
        <v>22021001</v>
      </c>
      <c r="C59" s="6" t="s">
        <v>37</v>
      </c>
      <c r="D59" s="4">
        <v>11000000</v>
      </c>
      <c r="E59" s="19">
        <v>0</v>
      </c>
      <c r="F59" s="4">
        <v>0</v>
      </c>
      <c r="G59" s="19">
        <v>0</v>
      </c>
      <c r="H59" s="17">
        <f t="shared" si="2"/>
        <v>11000000</v>
      </c>
      <c r="I59" s="9"/>
    </row>
    <row r="60" spans="1:9">
      <c r="A60" s="7">
        <v>10</v>
      </c>
      <c r="B60" s="7">
        <v>22021007</v>
      </c>
      <c r="C60" s="6" t="s">
        <v>1</v>
      </c>
      <c r="D60" s="4">
        <v>57400000</v>
      </c>
      <c r="E60" s="4">
        <v>24500000</v>
      </c>
      <c r="F60" s="4">
        <v>0</v>
      </c>
      <c r="G60" s="19">
        <v>0</v>
      </c>
      <c r="H60" s="17">
        <f t="shared" si="2"/>
        <v>57400000</v>
      </c>
      <c r="I60" s="9"/>
    </row>
    <row r="61" spans="1:9">
      <c r="A61" s="7">
        <v>11</v>
      </c>
      <c r="B61" s="7">
        <v>22021053</v>
      </c>
      <c r="C61" s="6" t="s">
        <v>101</v>
      </c>
      <c r="D61" s="4">
        <v>15000000</v>
      </c>
      <c r="E61" s="4">
        <v>7000000</v>
      </c>
      <c r="F61" s="4">
        <v>0</v>
      </c>
      <c r="G61" s="4">
        <v>5000000</v>
      </c>
      <c r="H61" s="17">
        <f t="shared" si="2"/>
        <v>20000000</v>
      </c>
      <c r="I61" s="9" t="s">
        <v>8</v>
      </c>
    </row>
    <row r="62" spans="1:9">
      <c r="A62" s="7">
        <v>12</v>
      </c>
      <c r="B62" s="7">
        <v>22020711</v>
      </c>
      <c r="C62" s="6" t="s">
        <v>65</v>
      </c>
      <c r="D62" s="4">
        <v>11000000</v>
      </c>
      <c r="E62" s="4">
        <v>3500000</v>
      </c>
      <c r="F62" s="4">
        <v>0</v>
      </c>
      <c r="G62" s="4">
        <v>0</v>
      </c>
      <c r="H62" s="17">
        <f t="shared" si="2"/>
        <v>11000000</v>
      </c>
      <c r="I62" s="9"/>
    </row>
    <row r="63" spans="1:9">
      <c r="A63" s="7">
        <v>13</v>
      </c>
      <c r="B63" s="7">
        <v>22020406</v>
      </c>
      <c r="C63" s="6" t="s">
        <v>13</v>
      </c>
      <c r="D63" s="4">
        <v>15000000</v>
      </c>
      <c r="E63" s="13">
        <v>0</v>
      </c>
      <c r="F63" s="4">
        <v>0</v>
      </c>
      <c r="G63" s="4">
        <v>0</v>
      </c>
      <c r="H63" s="17">
        <f t="shared" si="2"/>
        <v>15000000</v>
      </c>
      <c r="I63" s="9"/>
    </row>
    <row r="64" spans="1:9">
      <c r="A64" s="870" t="s">
        <v>0</v>
      </c>
      <c r="B64" s="871"/>
      <c r="C64" s="872"/>
      <c r="D64" s="2">
        <f>SUM(D51:D63)</f>
        <v>420375000</v>
      </c>
      <c r="E64" s="2">
        <f>SUM(E51:E63)</f>
        <v>127042475</v>
      </c>
      <c r="F64" s="2">
        <f>SUM(F51:F63)</f>
        <v>0</v>
      </c>
      <c r="G64" s="2">
        <f>SUM(G51:G63)</f>
        <v>41000000</v>
      </c>
      <c r="H64" s="2">
        <f>SUM(H51:H63)</f>
        <v>461375000</v>
      </c>
      <c r="I64" s="9"/>
    </row>
    <row r="65" spans="1:9">
      <c r="A65" s="35"/>
      <c r="B65" s="35"/>
      <c r="C65" s="35"/>
      <c r="D65" s="34"/>
      <c r="E65" s="34"/>
      <c r="F65" s="34"/>
      <c r="G65" s="34"/>
      <c r="H65" s="34"/>
    </row>
    <row r="66" spans="1:9">
      <c r="A66" s="35"/>
      <c r="B66" s="35"/>
      <c r="C66" s="35"/>
      <c r="D66" s="34"/>
      <c r="E66" s="34"/>
      <c r="F66" s="34"/>
      <c r="G66" s="34"/>
      <c r="H66" s="34"/>
      <c r="I66" s="242"/>
    </row>
    <row r="67" spans="1:9">
      <c r="A67" s="35"/>
      <c r="B67" s="35"/>
      <c r="C67" s="35"/>
      <c r="D67" s="34"/>
      <c r="E67" s="34"/>
      <c r="F67" s="34"/>
      <c r="G67" s="34"/>
      <c r="H67" s="34"/>
      <c r="I67" s="242"/>
    </row>
    <row r="68" spans="1:9">
      <c r="A68" s="35"/>
      <c r="B68" s="35"/>
      <c r="C68" s="35"/>
      <c r="D68" s="34"/>
      <c r="E68" s="34"/>
      <c r="F68" s="34"/>
      <c r="G68" s="34"/>
      <c r="H68" s="34"/>
      <c r="I68" s="242"/>
    </row>
    <row r="69" spans="1:9">
      <c r="A69" s="35"/>
      <c r="B69" s="35"/>
      <c r="C69" s="35"/>
      <c r="D69" s="34"/>
      <c r="E69" s="34"/>
      <c r="F69" s="34"/>
      <c r="G69" s="34"/>
      <c r="H69" s="34"/>
      <c r="I69" s="242"/>
    </row>
    <row r="70" spans="1:9">
      <c r="A70" s="35"/>
      <c r="B70" s="35"/>
      <c r="C70" s="35"/>
      <c r="D70" s="34"/>
      <c r="E70" s="34"/>
      <c r="F70" s="34"/>
      <c r="G70" s="34"/>
      <c r="H70" s="34"/>
      <c r="I70" s="242"/>
    </row>
    <row r="71" spans="1:9">
      <c r="A71" s="35"/>
      <c r="B71" s="35"/>
      <c r="C71" s="35"/>
      <c r="D71" s="34"/>
      <c r="E71" s="34"/>
      <c r="F71" s="34"/>
      <c r="G71" s="34"/>
      <c r="H71" s="34"/>
      <c r="I71" s="242"/>
    </row>
    <row r="72" spans="1:9">
      <c r="A72" s="35"/>
      <c r="B72" s="35"/>
      <c r="C72" s="35"/>
      <c r="D72" s="34"/>
      <c r="E72" s="34"/>
      <c r="F72" s="34"/>
      <c r="G72" s="34"/>
      <c r="H72" s="34"/>
      <c r="I72" s="242"/>
    </row>
    <row r="73" spans="1:9">
      <c r="A73" s="35"/>
      <c r="B73" s="35"/>
      <c r="C73" s="35"/>
      <c r="D73" s="34"/>
      <c r="E73" s="34"/>
      <c r="F73" s="34"/>
      <c r="G73" s="34"/>
      <c r="H73" s="34"/>
      <c r="I73" s="242"/>
    </row>
    <row r="74" spans="1:9">
      <c r="A74" s="35"/>
      <c r="B74" s="35"/>
      <c r="C74" s="35"/>
      <c r="D74" s="34"/>
      <c r="E74" s="34"/>
      <c r="F74" s="34"/>
      <c r="G74" s="34"/>
      <c r="H74" s="34"/>
      <c r="I74" s="242"/>
    </row>
    <row r="75" spans="1:9">
      <c r="A75" s="35"/>
      <c r="B75" s="35"/>
      <c r="C75" s="35"/>
      <c r="D75" s="34"/>
      <c r="E75" s="34"/>
      <c r="F75" s="34"/>
      <c r="G75" s="34"/>
      <c r="H75" s="34"/>
      <c r="I75" s="242"/>
    </row>
    <row r="76" spans="1:9">
      <c r="A76" s="35"/>
      <c r="B76" s="35"/>
      <c r="C76" s="35"/>
      <c r="D76" s="34"/>
      <c r="E76" s="34"/>
      <c r="F76" s="34"/>
      <c r="G76" s="34"/>
      <c r="H76" s="34"/>
      <c r="I76" s="242"/>
    </row>
    <row r="77" spans="1:9">
      <c r="A77" s="35"/>
      <c r="B77" s="35"/>
      <c r="C77" s="35"/>
      <c r="D77" s="34"/>
      <c r="E77" s="34"/>
      <c r="F77" s="34"/>
      <c r="G77" s="34"/>
      <c r="H77" s="34"/>
      <c r="I77" s="242"/>
    </row>
    <row r="78" spans="1:9">
      <c r="A78" s="35"/>
      <c r="B78" s="35"/>
      <c r="C78" s="35"/>
      <c r="D78" s="34"/>
      <c r="E78" s="34"/>
      <c r="F78" s="34"/>
      <c r="G78" s="34"/>
      <c r="H78" s="34"/>
      <c r="I78" s="242"/>
    </row>
    <row r="79" spans="1:9">
      <c r="A79" s="35"/>
      <c r="B79" s="35"/>
      <c r="C79" s="35"/>
      <c r="D79" s="34"/>
      <c r="E79" s="34"/>
      <c r="F79" s="34"/>
      <c r="G79" s="34"/>
      <c r="H79" s="34"/>
      <c r="I79" s="242"/>
    </row>
    <row r="80" spans="1:9">
      <c r="A80" s="35"/>
      <c r="B80" s="35"/>
      <c r="C80" s="35"/>
      <c r="D80" s="34"/>
      <c r="E80" s="34"/>
      <c r="F80" s="34"/>
      <c r="G80" s="34"/>
      <c r="H80" s="34"/>
      <c r="I80" s="242"/>
    </row>
    <row r="81" spans="1:9">
      <c r="A81" s="35"/>
      <c r="B81" s="35"/>
      <c r="C81" s="35"/>
      <c r="D81" s="34"/>
      <c r="E81" s="34"/>
      <c r="F81" s="34"/>
      <c r="G81" s="34"/>
      <c r="H81" s="34"/>
      <c r="I81" s="242"/>
    </row>
    <row r="82" spans="1:9">
      <c r="A82" s="35"/>
      <c r="B82" s="35"/>
      <c r="C82" s="35"/>
      <c r="D82" s="34"/>
      <c r="E82" s="34"/>
      <c r="F82" s="34"/>
      <c r="G82" s="34"/>
      <c r="H82" s="34"/>
      <c r="I82" s="242"/>
    </row>
    <row r="83" spans="1:9">
      <c r="A83" s="35"/>
      <c r="B83" s="35"/>
      <c r="C83" s="35"/>
      <c r="D83" s="34"/>
      <c r="E83" s="34"/>
      <c r="F83" s="34"/>
      <c r="G83" s="34"/>
      <c r="H83" s="34"/>
      <c r="I83" s="242"/>
    </row>
    <row r="84" spans="1:9">
      <c r="A84" s="867" t="s">
        <v>33</v>
      </c>
      <c r="B84" s="867"/>
      <c r="C84" s="867"/>
      <c r="D84" s="867"/>
      <c r="E84" s="867"/>
      <c r="F84" s="867"/>
      <c r="G84" s="867"/>
      <c r="H84" s="867"/>
    </row>
    <row r="85" spans="1:9">
      <c r="A85" s="867" t="s">
        <v>1450</v>
      </c>
      <c r="B85" s="867"/>
      <c r="C85" s="867"/>
      <c r="D85" s="867"/>
      <c r="E85" s="867"/>
      <c r="F85" s="867"/>
      <c r="G85" s="867"/>
      <c r="H85" s="867"/>
    </row>
    <row r="86" spans="1:9">
      <c r="A86" s="867" t="s">
        <v>32</v>
      </c>
      <c r="B86" s="867"/>
      <c r="C86" s="867"/>
      <c r="D86" s="867"/>
      <c r="E86" s="867"/>
      <c r="F86" s="867"/>
      <c r="G86" s="867"/>
      <c r="H86" s="867"/>
    </row>
    <row r="88" spans="1:9">
      <c r="A88" s="868" t="s">
        <v>62</v>
      </c>
      <c r="B88" s="868"/>
      <c r="C88" s="868"/>
      <c r="D88" s="868"/>
      <c r="E88" s="868"/>
      <c r="F88" s="868"/>
      <c r="G88" s="868"/>
      <c r="H88" s="868"/>
      <c r="I88" s="868"/>
    </row>
    <row r="90" spans="1:9">
      <c r="A90" s="869" t="s">
        <v>156</v>
      </c>
      <c r="B90" s="869"/>
      <c r="C90" s="869"/>
      <c r="D90" s="869"/>
      <c r="E90" s="869"/>
      <c r="F90" s="869"/>
      <c r="G90" s="869"/>
      <c r="H90" s="869"/>
      <c r="I90" s="869"/>
    </row>
    <row r="91" spans="1:9" ht="24">
      <c r="A91" s="12" t="s">
        <v>30</v>
      </c>
      <c r="B91" s="12" t="s">
        <v>29</v>
      </c>
      <c r="C91" s="12" t="s">
        <v>28</v>
      </c>
      <c r="D91" s="12" t="s">
        <v>27</v>
      </c>
      <c r="E91" s="12" t="s">
        <v>26</v>
      </c>
      <c r="F91" s="12" t="s">
        <v>25</v>
      </c>
      <c r="G91" s="12" t="s">
        <v>24</v>
      </c>
      <c r="H91" s="12" t="s">
        <v>1451</v>
      </c>
      <c r="I91" s="16" t="s">
        <v>22</v>
      </c>
    </row>
    <row r="92" spans="1:9">
      <c r="A92" s="7">
        <v>1</v>
      </c>
      <c r="B92" s="7">
        <v>22020504</v>
      </c>
      <c r="C92" s="6" t="s">
        <v>10</v>
      </c>
      <c r="D92" s="4">
        <v>50000000</v>
      </c>
      <c r="E92" s="5">
        <v>0</v>
      </c>
      <c r="F92" s="5">
        <v>0</v>
      </c>
      <c r="G92" s="4">
        <v>20000000</v>
      </c>
      <c r="H92" s="3">
        <f t="shared" ref="H92:H105" si="3">D92+G92-F92</f>
        <v>70000000</v>
      </c>
      <c r="I92" s="3" t="s">
        <v>8</v>
      </c>
    </row>
    <row r="93" spans="1:9">
      <c r="A93" s="7">
        <v>2</v>
      </c>
      <c r="B93" s="7">
        <v>22020201</v>
      </c>
      <c r="C93" s="6" t="s">
        <v>35</v>
      </c>
      <c r="D93" s="4">
        <v>1000000</v>
      </c>
      <c r="E93" s="5">
        <v>0</v>
      </c>
      <c r="F93" s="5">
        <v>0</v>
      </c>
      <c r="G93" s="4">
        <v>0</v>
      </c>
      <c r="H93" s="3">
        <f t="shared" si="3"/>
        <v>1000000</v>
      </c>
      <c r="I93" s="3"/>
    </row>
    <row r="94" spans="1:9">
      <c r="A94" s="7">
        <v>3</v>
      </c>
      <c r="B94" s="7">
        <v>22020202</v>
      </c>
      <c r="C94" s="6" t="s">
        <v>7</v>
      </c>
      <c r="D94" s="4">
        <v>1150000</v>
      </c>
      <c r="E94" s="5">
        <v>0</v>
      </c>
      <c r="F94" s="5">
        <v>0</v>
      </c>
      <c r="G94" s="4">
        <v>0</v>
      </c>
      <c r="H94" s="3">
        <f t="shared" si="3"/>
        <v>1150000</v>
      </c>
      <c r="I94" s="3"/>
    </row>
    <row r="95" spans="1:9">
      <c r="A95" s="7">
        <v>4</v>
      </c>
      <c r="B95" s="7">
        <v>22020305</v>
      </c>
      <c r="C95" s="6" t="s">
        <v>19</v>
      </c>
      <c r="D95" s="4">
        <v>15500000</v>
      </c>
      <c r="E95" s="4">
        <v>12000000</v>
      </c>
      <c r="F95" s="5">
        <v>0</v>
      </c>
      <c r="G95" s="4">
        <v>0</v>
      </c>
      <c r="H95" s="3">
        <f t="shared" si="3"/>
        <v>15500000</v>
      </c>
      <c r="I95" s="3"/>
    </row>
    <row r="96" spans="1:9">
      <c r="A96" s="7">
        <v>5</v>
      </c>
      <c r="B96" s="7">
        <v>22020402</v>
      </c>
      <c r="C96" s="6" t="s">
        <v>4</v>
      </c>
      <c r="D96" s="4">
        <v>2000000</v>
      </c>
      <c r="E96" s="5">
        <v>0</v>
      </c>
      <c r="F96" s="5">
        <v>0</v>
      </c>
      <c r="G96" s="4">
        <v>0</v>
      </c>
      <c r="H96" s="3">
        <f t="shared" si="3"/>
        <v>2000000</v>
      </c>
      <c r="I96" s="3"/>
    </row>
    <row r="97" spans="1:9">
      <c r="A97" s="7">
        <v>6</v>
      </c>
      <c r="B97" s="7">
        <v>22020501</v>
      </c>
      <c r="C97" s="6" t="s">
        <v>3</v>
      </c>
      <c r="D97" s="4">
        <v>30800000</v>
      </c>
      <c r="E97" s="4">
        <v>25139000</v>
      </c>
      <c r="F97" s="5">
        <v>0</v>
      </c>
      <c r="G97" s="4">
        <v>10000000</v>
      </c>
      <c r="H97" s="3">
        <f t="shared" si="3"/>
        <v>40800000</v>
      </c>
      <c r="I97" s="3" t="s">
        <v>8</v>
      </c>
    </row>
    <row r="98" spans="1:9">
      <c r="A98" s="7">
        <v>7</v>
      </c>
      <c r="B98" s="7">
        <v>22021002</v>
      </c>
      <c r="C98" s="6" t="s">
        <v>59</v>
      </c>
      <c r="D98" s="4">
        <v>13500000</v>
      </c>
      <c r="E98" s="4">
        <v>9000000</v>
      </c>
      <c r="F98" s="5">
        <v>0</v>
      </c>
      <c r="G98" s="4">
        <v>0</v>
      </c>
      <c r="H98" s="3">
        <f t="shared" si="3"/>
        <v>13500000</v>
      </c>
      <c r="I98" s="3"/>
    </row>
    <row r="99" spans="1:9">
      <c r="A99" s="7">
        <v>8</v>
      </c>
      <c r="B99" s="7">
        <v>22021007</v>
      </c>
      <c r="C99" s="6" t="s">
        <v>1</v>
      </c>
      <c r="D99" s="4">
        <v>1600000</v>
      </c>
      <c r="E99" s="5">
        <v>0</v>
      </c>
      <c r="F99" s="5">
        <v>0</v>
      </c>
      <c r="G99" s="4">
        <v>0</v>
      </c>
      <c r="H99" s="3">
        <f t="shared" si="3"/>
        <v>1600000</v>
      </c>
      <c r="I99" s="3"/>
    </row>
    <row r="100" spans="1:9">
      <c r="A100" s="7">
        <v>9</v>
      </c>
      <c r="B100" s="7">
        <v>22021060</v>
      </c>
      <c r="C100" s="6" t="s">
        <v>208</v>
      </c>
      <c r="D100" s="4">
        <v>15600000</v>
      </c>
      <c r="E100" s="4">
        <v>6000000</v>
      </c>
      <c r="F100" s="5">
        <v>0</v>
      </c>
      <c r="G100" s="4">
        <v>0</v>
      </c>
      <c r="H100" s="3">
        <f t="shared" si="3"/>
        <v>15600000</v>
      </c>
      <c r="I100" s="3"/>
    </row>
    <row r="101" spans="1:9">
      <c r="A101" s="7">
        <v>10</v>
      </c>
      <c r="B101" s="7">
        <v>22020401</v>
      </c>
      <c r="C101" s="6" t="s">
        <v>5</v>
      </c>
      <c r="D101" s="4">
        <v>3000000</v>
      </c>
      <c r="E101" s="5">
        <v>0</v>
      </c>
      <c r="F101" s="5">
        <v>0</v>
      </c>
      <c r="G101" s="4">
        <v>0</v>
      </c>
      <c r="H101" s="3">
        <f t="shared" si="3"/>
        <v>3000000</v>
      </c>
      <c r="I101" s="3"/>
    </row>
    <row r="102" spans="1:9">
      <c r="A102" s="7">
        <v>11</v>
      </c>
      <c r="B102" s="7">
        <v>22020102</v>
      </c>
      <c r="C102" s="6" t="s">
        <v>9</v>
      </c>
      <c r="D102" s="4">
        <v>10500000</v>
      </c>
      <c r="E102" s="5">
        <v>0</v>
      </c>
      <c r="F102" s="5">
        <v>0</v>
      </c>
      <c r="G102" s="4">
        <v>0</v>
      </c>
      <c r="H102" s="3">
        <f t="shared" si="3"/>
        <v>10500000</v>
      </c>
      <c r="I102" s="3"/>
    </row>
    <row r="103" spans="1:9">
      <c r="A103" s="7">
        <v>12</v>
      </c>
      <c r="B103" s="7">
        <v>22020712</v>
      </c>
      <c r="C103" s="6" t="s">
        <v>61</v>
      </c>
      <c r="D103" s="4">
        <v>8000000</v>
      </c>
      <c r="E103" s="4">
        <v>4500000</v>
      </c>
      <c r="F103" s="5">
        <v>0</v>
      </c>
      <c r="G103" s="4">
        <v>0</v>
      </c>
      <c r="H103" s="3">
        <f t="shared" si="3"/>
        <v>8000000</v>
      </c>
      <c r="I103" s="3"/>
    </row>
    <row r="104" spans="1:9">
      <c r="A104" s="7">
        <v>13</v>
      </c>
      <c r="B104" s="7">
        <v>22021001</v>
      </c>
      <c r="C104" s="6" t="s">
        <v>37</v>
      </c>
      <c r="D104" s="4">
        <v>1500000</v>
      </c>
      <c r="E104" s="5">
        <v>0</v>
      </c>
      <c r="F104" s="5">
        <v>0</v>
      </c>
      <c r="G104" s="4">
        <v>0</v>
      </c>
      <c r="H104" s="3">
        <f t="shared" si="3"/>
        <v>1500000</v>
      </c>
      <c r="I104" s="3"/>
    </row>
    <row r="105" spans="1:9">
      <c r="A105" s="7">
        <v>14</v>
      </c>
      <c r="B105" s="7">
        <v>22020301</v>
      </c>
      <c r="C105" s="6" t="s">
        <v>6</v>
      </c>
      <c r="D105" s="4">
        <v>1850000</v>
      </c>
      <c r="E105" s="5">
        <v>0</v>
      </c>
      <c r="F105" s="5">
        <v>0</v>
      </c>
      <c r="G105" s="4">
        <v>0</v>
      </c>
      <c r="H105" s="3">
        <f t="shared" si="3"/>
        <v>1850000</v>
      </c>
      <c r="I105" s="3"/>
    </row>
    <row r="106" spans="1:9">
      <c r="A106" s="870" t="s">
        <v>0</v>
      </c>
      <c r="B106" s="871"/>
      <c r="C106" s="872"/>
      <c r="D106" s="2">
        <f>SUM(D92:D105)</f>
        <v>156000000</v>
      </c>
      <c r="E106" s="2">
        <f>SUM(E92:E105)</f>
        <v>56639000</v>
      </c>
      <c r="F106" s="2">
        <f>SUM(F92:F105)</f>
        <v>0</v>
      </c>
      <c r="G106" s="2">
        <f>SUM(G92:G105)</f>
        <v>30000000</v>
      </c>
      <c r="H106" s="2">
        <f>SUM(H92:H105)</f>
        <v>186000000</v>
      </c>
      <c r="I106" s="2"/>
    </row>
    <row r="107" spans="1:9">
      <c r="A107" s="35"/>
      <c r="B107" s="35"/>
      <c r="C107" s="238"/>
      <c r="D107" s="34"/>
      <c r="E107" s="34"/>
      <c r="F107" s="34"/>
      <c r="G107" s="34"/>
      <c r="H107" s="34"/>
      <c r="I107" s="34"/>
    </row>
    <row r="108" spans="1:9">
      <c r="A108" s="35"/>
      <c r="B108" s="35"/>
      <c r="C108" s="35"/>
      <c r="D108" s="34"/>
      <c r="E108" s="34"/>
      <c r="F108" s="34"/>
      <c r="G108" s="34"/>
      <c r="H108" s="34"/>
      <c r="I108" s="242"/>
    </row>
    <row r="109" spans="1:9">
      <c r="A109" s="35"/>
      <c r="B109" s="35"/>
      <c r="C109" s="35"/>
      <c r="D109" s="34"/>
      <c r="E109" s="34"/>
      <c r="F109" s="34"/>
      <c r="G109" s="34"/>
      <c r="H109" s="34"/>
      <c r="I109" s="242"/>
    </row>
    <row r="110" spans="1:9">
      <c r="A110" s="35"/>
      <c r="B110" s="35"/>
      <c r="C110" s="35"/>
      <c r="D110" s="34"/>
      <c r="E110" s="34"/>
      <c r="F110" s="34"/>
      <c r="G110" s="34"/>
      <c r="H110" s="34"/>
      <c r="I110" s="242"/>
    </row>
    <row r="111" spans="1:9">
      <c r="A111" s="35"/>
      <c r="B111" s="35"/>
      <c r="C111" s="35"/>
      <c r="D111" s="34"/>
      <c r="E111" s="34"/>
      <c r="F111" s="34"/>
      <c r="G111" s="34"/>
      <c r="H111" s="34"/>
      <c r="I111" s="242"/>
    </row>
    <row r="112" spans="1:9">
      <c r="A112" s="35"/>
      <c r="B112" s="35"/>
      <c r="C112" s="35"/>
      <c r="D112" s="34"/>
      <c r="E112" s="34"/>
      <c r="F112" s="34"/>
      <c r="G112" s="34"/>
      <c r="H112" s="34"/>
      <c r="I112" s="242"/>
    </row>
    <row r="113" spans="1:9">
      <c r="A113" s="35"/>
      <c r="B113" s="35"/>
      <c r="C113" s="35"/>
      <c r="D113" s="34"/>
      <c r="E113" s="34"/>
      <c r="F113" s="34"/>
      <c r="G113" s="34"/>
      <c r="H113" s="34"/>
      <c r="I113" s="242"/>
    </row>
    <row r="114" spans="1:9">
      <c r="A114" s="35"/>
      <c r="B114" s="35"/>
      <c r="C114" s="35"/>
      <c r="D114" s="34"/>
      <c r="E114" s="34"/>
      <c r="F114" s="34"/>
      <c r="G114" s="34"/>
      <c r="H114" s="34"/>
      <c r="I114" s="242"/>
    </row>
    <row r="115" spans="1:9">
      <c r="A115" s="35"/>
      <c r="B115" s="35"/>
      <c r="C115" s="35"/>
      <c r="D115" s="34"/>
      <c r="E115" s="34"/>
      <c r="F115" s="34"/>
      <c r="G115" s="34"/>
      <c r="H115" s="34"/>
      <c r="I115" s="242"/>
    </row>
    <row r="116" spans="1:9">
      <c r="A116" s="35"/>
      <c r="B116" s="35"/>
      <c r="C116" s="35"/>
      <c r="D116" s="34"/>
      <c r="E116" s="34"/>
      <c r="F116" s="34"/>
      <c r="G116" s="34"/>
      <c r="H116" s="34"/>
      <c r="I116" s="242"/>
    </row>
    <row r="117" spans="1:9">
      <c r="A117" s="35"/>
      <c r="B117" s="35"/>
      <c r="C117" s="35"/>
      <c r="D117" s="34"/>
      <c r="E117" s="34"/>
      <c r="F117" s="34"/>
      <c r="G117" s="34"/>
      <c r="H117" s="34"/>
      <c r="I117" s="242"/>
    </row>
    <row r="118" spans="1:9">
      <c r="A118" s="35"/>
      <c r="B118" s="35"/>
      <c r="C118" s="35"/>
      <c r="D118" s="34"/>
      <c r="E118" s="34"/>
      <c r="F118" s="34"/>
      <c r="G118" s="34"/>
      <c r="H118" s="34"/>
      <c r="I118" s="242"/>
    </row>
    <row r="119" spans="1:9">
      <c r="A119" s="35"/>
      <c r="B119" s="35"/>
      <c r="C119" s="35"/>
      <c r="D119" s="34"/>
      <c r="E119" s="34"/>
      <c r="F119" s="34"/>
      <c r="G119" s="34"/>
      <c r="H119" s="34"/>
      <c r="I119" s="242"/>
    </row>
    <row r="120" spans="1:9">
      <c r="A120" s="35"/>
      <c r="B120" s="35"/>
      <c r="C120" s="35"/>
      <c r="D120" s="34"/>
      <c r="E120" s="34"/>
      <c r="F120" s="34"/>
      <c r="G120" s="34"/>
      <c r="H120" s="34"/>
      <c r="I120" s="242"/>
    </row>
    <row r="121" spans="1:9">
      <c r="A121" s="35"/>
      <c r="B121" s="35"/>
      <c r="C121" s="35"/>
      <c r="D121" s="34"/>
      <c r="E121" s="34"/>
      <c r="F121" s="34"/>
      <c r="G121" s="34"/>
      <c r="H121" s="34"/>
      <c r="I121" s="242"/>
    </row>
    <row r="122" spans="1:9">
      <c r="A122" s="35"/>
      <c r="B122" s="35"/>
      <c r="C122" s="35"/>
      <c r="D122" s="34"/>
      <c r="E122" s="34"/>
      <c r="F122" s="34"/>
      <c r="G122" s="34"/>
      <c r="H122" s="34"/>
      <c r="I122" s="242"/>
    </row>
    <row r="123" spans="1:9">
      <c r="A123" s="35"/>
      <c r="B123" s="35"/>
      <c r="C123" s="35"/>
      <c r="D123" s="34"/>
      <c r="E123" s="34"/>
      <c r="F123" s="34"/>
      <c r="G123" s="34"/>
      <c r="H123" s="34"/>
      <c r="I123" s="242"/>
    </row>
    <row r="124" spans="1:9">
      <c r="A124" s="35"/>
      <c r="B124" s="35"/>
      <c r="C124" s="35"/>
      <c r="D124" s="34"/>
      <c r="E124" s="34"/>
      <c r="F124" s="34"/>
      <c r="G124" s="34"/>
      <c r="H124" s="34"/>
      <c r="I124" s="242"/>
    </row>
    <row r="125" spans="1:9">
      <c r="A125" s="35"/>
      <c r="B125" s="35"/>
      <c r="C125" s="35"/>
      <c r="D125" s="34"/>
      <c r="E125" s="34"/>
      <c r="F125" s="34"/>
      <c r="G125" s="34"/>
      <c r="H125" s="34"/>
      <c r="I125" s="242"/>
    </row>
    <row r="126" spans="1:9">
      <c r="A126" s="867" t="s">
        <v>33</v>
      </c>
      <c r="B126" s="867"/>
      <c r="C126" s="867"/>
      <c r="D126" s="867"/>
      <c r="E126" s="867"/>
      <c r="F126" s="867"/>
      <c r="G126" s="867"/>
      <c r="H126" s="867"/>
    </row>
    <row r="127" spans="1:9">
      <c r="A127" s="867" t="s">
        <v>1450</v>
      </c>
      <c r="B127" s="867"/>
      <c r="C127" s="867"/>
      <c r="D127" s="867"/>
      <c r="E127" s="867"/>
      <c r="F127" s="867"/>
      <c r="G127" s="867"/>
      <c r="H127" s="867"/>
    </row>
    <row r="128" spans="1:9">
      <c r="A128" s="867" t="s">
        <v>32</v>
      </c>
      <c r="B128" s="867"/>
      <c r="C128" s="867"/>
      <c r="D128" s="867"/>
      <c r="E128" s="867"/>
      <c r="F128" s="867"/>
      <c r="G128" s="867"/>
      <c r="H128" s="867"/>
    </row>
    <row r="130" spans="1:9">
      <c r="A130" s="868" t="s">
        <v>435</v>
      </c>
      <c r="B130" s="868"/>
      <c r="C130" s="868"/>
      <c r="D130" s="868"/>
      <c r="E130" s="868"/>
      <c r="F130" s="868"/>
      <c r="G130" s="868"/>
      <c r="H130" s="868"/>
      <c r="I130" s="868"/>
    </row>
    <row r="132" spans="1:9">
      <c r="A132" s="869" t="s">
        <v>159</v>
      </c>
      <c r="B132" s="869"/>
      <c r="C132" s="869"/>
      <c r="D132" s="869"/>
      <c r="E132" s="869"/>
      <c r="F132" s="869"/>
      <c r="G132" s="869"/>
      <c r="H132" s="869"/>
      <c r="I132" s="869"/>
    </row>
    <row r="133" spans="1:9" ht="24">
      <c r="A133" s="12" t="s">
        <v>30</v>
      </c>
      <c r="B133" s="12" t="s">
        <v>29</v>
      </c>
      <c r="C133" s="12" t="s">
        <v>28</v>
      </c>
      <c r="D133" s="12" t="s">
        <v>27</v>
      </c>
      <c r="E133" s="12" t="s">
        <v>26</v>
      </c>
      <c r="F133" s="12" t="s">
        <v>25</v>
      </c>
      <c r="G133" s="12" t="s">
        <v>24</v>
      </c>
      <c r="H133" s="12" t="s">
        <v>1451</v>
      </c>
      <c r="I133" s="16" t="s">
        <v>22</v>
      </c>
    </row>
    <row r="134" spans="1:9">
      <c r="A134" s="28" t="s">
        <v>82</v>
      </c>
      <c r="B134" s="244">
        <v>22020104</v>
      </c>
      <c r="C134" s="28" t="s">
        <v>94</v>
      </c>
      <c r="D134" s="31">
        <v>62053750</v>
      </c>
      <c r="E134" s="25">
        <v>61933500</v>
      </c>
      <c r="F134" s="25">
        <v>0</v>
      </c>
      <c r="G134" s="22">
        <v>46000000</v>
      </c>
      <c r="H134" s="17">
        <f t="shared" ref="H134:H146" si="4">D134+G134-F134</f>
        <v>108053750</v>
      </c>
      <c r="I134" s="9" t="s">
        <v>8</v>
      </c>
    </row>
    <row r="135" spans="1:9">
      <c r="A135" s="28" t="s">
        <v>81</v>
      </c>
      <c r="B135" s="244">
        <v>22021060</v>
      </c>
      <c r="C135" s="28" t="s">
        <v>34</v>
      </c>
      <c r="D135" s="25">
        <v>3500000</v>
      </c>
      <c r="E135" s="25">
        <v>1827444</v>
      </c>
      <c r="F135" s="25">
        <v>0</v>
      </c>
      <c r="G135" s="22">
        <v>4000000</v>
      </c>
      <c r="H135" s="17">
        <f t="shared" si="4"/>
        <v>7500000</v>
      </c>
      <c r="I135" s="9" t="s">
        <v>8</v>
      </c>
    </row>
    <row r="136" spans="1:9">
      <c r="A136" s="23" t="s">
        <v>80</v>
      </c>
      <c r="B136" s="29">
        <v>22021002</v>
      </c>
      <c r="C136" s="28" t="s">
        <v>93</v>
      </c>
      <c r="D136" s="25">
        <v>1200000</v>
      </c>
      <c r="E136" s="25">
        <v>0</v>
      </c>
      <c r="F136" s="25">
        <v>0</v>
      </c>
      <c r="G136" s="27">
        <v>0</v>
      </c>
      <c r="H136" s="17">
        <f t="shared" si="4"/>
        <v>1200000</v>
      </c>
      <c r="I136" s="9"/>
    </row>
    <row r="137" spans="1:9">
      <c r="A137" s="23" t="s">
        <v>79</v>
      </c>
      <c r="B137" s="29">
        <v>22021001</v>
      </c>
      <c r="C137" s="28" t="s">
        <v>92</v>
      </c>
      <c r="D137" s="25">
        <v>450000</v>
      </c>
      <c r="E137" s="25">
        <v>0</v>
      </c>
      <c r="F137" s="25">
        <v>0</v>
      </c>
      <c r="G137" s="27">
        <v>0</v>
      </c>
      <c r="H137" s="17">
        <f t="shared" si="4"/>
        <v>450000</v>
      </c>
      <c r="I137" s="9"/>
    </row>
    <row r="138" spans="1:9">
      <c r="A138" s="23" t="s">
        <v>78</v>
      </c>
      <c r="B138" s="29">
        <v>22020401</v>
      </c>
      <c r="C138" s="28" t="s">
        <v>91</v>
      </c>
      <c r="D138" s="25">
        <v>400000</v>
      </c>
      <c r="E138" s="25">
        <v>0</v>
      </c>
      <c r="F138" s="25">
        <v>0</v>
      </c>
      <c r="G138" s="27">
        <v>0</v>
      </c>
      <c r="H138" s="17">
        <f t="shared" si="4"/>
        <v>400000</v>
      </c>
      <c r="I138" s="9"/>
    </row>
    <row r="139" spans="1:9">
      <c r="A139" s="23" t="s">
        <v>77</v>
      </c>
      <c r="B139" s="29">
        <v>22020301</v>
      </c>
      <c r="C139" s="28" t="s">
        <v>90</v>
      </c>
      <c r="D139" s="25">
        <v>240000</v>
      </c>
      <c r="E139" s="25">
        <v>0</v>
      </c>
      <c r="F139" s="25">
        <v>0</v>
      </c>
      <c r="G139" s="27">
        <v>0</v>
      </c>
      <c r="H139" s="17">
        <f t="shared" si="4"/>
        <v>240000</v>
      </c>
      <c r="I139" s="9"/>
    </row>
    <row r="140" spans="1:9">
      <c r="A140" s="23" t="s">
        <v>76</v>
      </c>
      <c r="B140" s="29">
        <v>22020501</v>
      </c>
      <c r="C140" s="28" t="s">
        <v>89</v>
      </c>
      <c r="D140" s="25">
        <v>200000</v>
      </c>
      <c r="E140" s="25">
        <v>0</v>
      </c>
      <c r="F140" s="25">
        <v>0</v>
      </c>
      <c r="G140" s="27">
        <v>0</v>
      </c>
      <c r="H140" s="17">
        <f t="shared" si="4"/>
        <v>200000</v>
      </c>
      <c r="I140" s="9"/>
    </row>
    <row r="141" spans="1:9">
      <c r="A141" s="23" t="s">
        <v>75</v>
      </c>
      <c r="B141" s="29">
        <v>22020402</v>
      </c>
      <c r="C141" s="28" t="s">
        <v>88</v>
      </c>
      <c r="D141" s="25">
        <v>426000</v>
      </c>
      <c r="E141" s="25">
        <v>0</v>
      </c>
      <c r="F141" s="25">
        <v>0</v>
      </c>
      <c r="G141" s="27">
        <v>0</v>
      </c>
      <c r="H141" s="17">
        <f t="shared" si="4"/>
        <v>426000</v>
      </c>
      <c r="I141" s="9"/>
    </row>
    <row r="142" spans="1:9">
      <c r="A142" s="5">
        <v>9</v>
      </c>
      <c r="B142" s="7">
        <v>22021007</v>
      </c>
      <c r="C142" s="6" t="s">
        <v>87</v>
      </c>
      <c r="D142" s="4">
        <v>500000</v>
      </c>
      <c r="E142" s="19">
        <v>0</v>
      </c>
      <c r="F142" s="25">
        <v>0</v>
      </c>
      <c r="G142" s="26">
        <v>0</v>
      </c>
      <c r="H142" s="17">
        <f t="shared" si="4"/>
        <v>500000</v>
      </c>
      <c r="I142" s="9"/>
    </row>
    <row r="143" spans="1:9">
      <c r="A143" s="5">
        <v>10</v>
      </c>
      <c r="B143" s="7">
        <v>22021052</v>
      </c>
      <c r="C143" s="6" t="s">
        <v>86</v>
      </c>
      <c r="D143" s="4">
        <v>4050000</v>
      </c>
      <c r="E143" s="4">
        <v>3864500</v>
      </c>
      <c r="F143" s="25">
        <v>0</v>
      </c>
      <c r="G143" s="19">
        <v>0</v>
      </c>
      <c r="H143" s="17">
        <f t="shared" si="4"/>
        <v>4050000</v>
      </c>
      <c r="I143" s="9"/>
    </row>
    <row r="144" spans="1:9">
      <c r="A144" s="5">
        <v>11</v>
      </c>
      <c r="B144" s="7">
        <v>22020202</v>
      </c>
      <c r="C144" s="6" t="s">
        <v>85</v>
      </c>
      <c r="D144" s="4">
        <v>50000</v>
      </c>
      <c r="E144" s="19">
        <v>0</v>
      </c>
      <c r="F144" s="25">
        <v>0</v>
      </c>
      <c r="G144" s="19">
        <v>0</v>
      </c>
      <c r="H144" s="17">
        <f t="shared" si="4"/>
        <v>50000</v>
      </c>
      <c r="I144" s="9"/>
    </row>
    <row r="145" spans="1:9">
      <c r="A145" s="5">
        <v>12</v>
      </c>
      <c r="B145" s="7">
        <v>22020201</v>
      </c>
      <c r="C145" s="6" t="s">
        <v>84</v>
      </c>
      <c r="D145" s="4">
        <v>100000</v>
      </c>
      <c r="E145" s="19">
        <v>0</v>
      </c>
      <c r="F145" s="25">
        <v>0</v>
      </c>
      <c r="G145" s="19">
        <v>0</v>
      </c>
      <c r="H145" s="17">
        <f t="shared" si="4"/>
        <v>100000</v>
      </c>
      <c r="I145" s="9"/>
    </row>
    <row r="146" spans="1:9">
      <c r="A146" s="5">
        <v>13</v>
      </c>
      <c r="B146" s="7">
        <v>22020102</v>
      </c>
      <c r="C146" s="6" t="s">
        <v>83</v>
      </c>
      <c r="D146" s="4">
        <v>5830250</v>
      </c>
      <c r="E146" s="4">
        <v>3222000</v>
      </c>
      <c r="F146" s="25">
        <v>0</v>
      </c>
      <c r="G146" s="19">
        <v>0</v>
      </c>
      <c r="H146" s="17">
        <f t="shared" si="4"/>
        <v>5830250</v>
      </c>
      <c r="I146" s="9"/>
    </row>
    <row r="147" spans="1:9">
      <c r="A147" s="870" t="s">
        <v>0</v>
      </c>
      <c r="B147" s="871"/>
      <c r="C147" s="872"/>
      <c r="D147" s="2">
        <f>SUM(D134:D146)</f>
        <v>79000000</v>
      </c>
      <c r="E147" s="2">
        <f>SUM(E134:E146)</f>
        <v>70847444</v>
      </c>
      <c r="F147" s="2">
        <f>SUM(F134:F146)</f>
        <v>0</v>
      </c>
      <c r="G147" s="2">
        <f>SUM(G134:G146)</f>
        <v>50000000</v>
      </c>
      <c r="H147" s="2">
        <f>SUM(H134:H146)</f>
        <v>129000000</v>
      </c>
      <c r="I147" s="9"/>
    </row>
    <row r="148" spans="1:9">
      <c r="A148" s="35"/>
      <c r="B148" s="35"/>
      <c r="C148" s="35"/>
      <c r="D148" s="34"/>
      <c r="E148" s="34"/>
      <c r="F148" s="34"/>
      <c r="G148" s="34"/>
      <c r="H148" s="34"/>
    </row>
    <row r="149" spans="1:9">
      <c r="A149" s="35"/>
      <c r="B149" s="35"/>
      <c r="C149" s="35"/>
      <c r="D149" s="34"/>
      <c r="E149" s="34"/>
      <c r="F149" s="34"/>
      <c r="G149" s="34"/>
      <c r="H149" s="34"/>
      <c r="I149" s="242"/>
    </row>
    <row r="150" spans="1:9">
      <c r="A150" s="35"/>
      <c r="B150" s="35"/>
      <c r="C150" s="35"/>
      <c r="D150" s="34"/>
      <c r="E150" s="34"/>
      <c r="F150" s="34"/>
      <c r="G150" s="34"/>
      <c r="H150" s="34"/>
      <c r="I150" s="242"/>
    </row>
    <row r="151" spans="1:9">
      <c r="A151" s="35"/>
      <c r="B151" s="35"/>
      <c r="C151" s="35"/>
      <c r="D151" s="34"/>
      <c r="E151" s="34"/>
      <c r="F151" s="34"/>
      <c r="G151" s="34"/>
      <c r="H151" s="34"/>
      <c r="I151" s="242"/>
    </row>
    <row r="152" spans="1:9">
      <c r="A152" s="35"/>
      <c r="B152" s="35"/>
      <c r="C152" s="35"/>
      <c r="D152" s="34"/>
      <c r="E152" s="34"/>
      <c r="F152" s="34"/>
      <c r="G152" s="34"/>
      <c r="H152" s="34"/>
      <c r="I152" s="242"/>
    </row>
    <row r="153" spans="1:9">
      <c r="A153" s="35"/>
      <c r="B153" s="35"/>
      <c r="C153" s="35"/>
      <c r="D153" s="34"/>
      <c r="E153" s="34"/>
      <c r="F153" s="34"/>
      <c r="G153" s="34"/>
      <c r="H153" s="34"/>
      <c r="I153" s="242"/>
    </row>
    <row r="154" spans="1:9">
      <c r="A154" s="35"/>
      <c r="B154" s="35"/>
      <c r="C154" s="35"/>
      <c r="D154" s="34"/>
      <c r="E154" s="34"/>
      <c r="F154" s="34"/>
      <c r="G154" s="34"/>
      <c r="H154" s="34"/>
      <c r="I154" s="242"/>
    </row>
    <row r="155" spans="1:9">
      <c r="A155" s="35"/>
      <c r="B155" s="35"/>
      <c r="C155" s="35"/>
      <c r="D155" s="34"/>
      <c r="E155" s="34"/>
      <c r="F155" s="34"/>
      <c r="G155" s="34"/>
      <c r="H155" s="34"/>
      <c r="I155" s="242"/>
    </row>
    <row r="156" spans="1:9">
      <c r="A156" s="35"/>
      <c r="B156" s="35"/>
      <c r="C156" s="35"/>
      <c r="D156" s="34"/>
      <c r="E156" s="34"/>
      <c r="F156" s="34"/>
      <c r="G156" s="34"/>
      <c r="H156" s="34"/>
      <c r="I156" s="242"/>
    </row>
    <row r="157" spans="1:9">
      <c r="A157" s="35"/>
      <c r="B157" s="35"/>
      <c r="C157" s="35"/>
      <c r="D157" s="34"/>
      <c r="E157" s="34"/>
      <c r="F157" s="34"/>
      <c r="G157" s="34"/>
      <c r="H157" s="34"/>
      <c r="I157" s="242"/>
    </row>
    <row r="158" spans="1:9">
      <c r="A158" s="35"/>
      <c r="B158" s="35"/>
      <c r="C158" s="35"/>
      <c r="D158" s="34"/>
      <c r="E158" s="34"/>
      <c r="F158" s="34"/>
      <c r="G158" s="34"/>
      <c r="H158" s="34"/>
      <c r="I158" s="242"/>
    </row>
    <row r="159" spans="1:9">
      <c r="A159" s="35"/>
      <c r="B159" s="35"/>
      <c r="C159" s="35"/>
      <c r="D159" s="34"/>
      <c r="E159" s="34"/>
      <c r="F159" s="34"/>
      <c r="G159" s="34"/>
      <c r="H159" s="34"/>
      <c r="I159" s="242"/>
    </row>
    <row r="160" spans="1:9">
      <c r="A160" s="35"/>
      <c r="B160" s="35"/>
      <c r="C160" s="35"/>
      <c r="D160" s="34"/>
      <c r="E160" s="34"/>
      <c r="F160" s="34"/>
      <c r="G160" s="34"/>
      <c r="H160" s="34"/>
      <c r="I160" s="242"/>
    </row>
    <row r="161" spans="1:9">
      <c r="A161" s="35"/>
      <c r="B161" s="35"/>
      <c r="C161" s="35"/>
      <c r="D161" s="34"/>
      <c r="E161" s="34"/>
      <c r="F161" s="34"/>
      <c r="G161" s="34"/>
      <c r="H161" s="34"/>
      <c r="I161" s="242"/>
    </row>
    <row r="162" spans="1:9">
      <c r="A162" s="35"/>
      <c r="B162" s="35"/>
      <c r="C162" s="35"/>
      <c r="D162" s="34"/>
      <c r="E162" s="34"/>
      <c r="F162" s="34"/>
      <c r="G162" s="34"/>
      <c r="H162" s="34"/>
      <c r="I162" s="242"/>
    </row>
    <row r="163" spans="1:9">
      <c r="A163" s="35"/>
      <c r="B163" s="35"/>
      <c r="C163" s="35"/>
      <c r="D163" s="34"/>
      <c r="E163" s="34"/>
      <c r="F163" s="34"/>
      <c r="G163" s="34"/>
      <c r="H163" s="34"/>
      <c r="I163" s="242"/>
    </row>
    <row r="164" spans="1:9">
      <c r="A164" s="35"/>
      <c r="B164" s="35"/>
      <c r="C164" s="35"/>
      <c r="D164" s="34"/>
      <c r="E164" s="34"/>
      <c r="F164" s="34"/>
      <c r="G164" s="34"/>
      <c r="H164" s="34"/>
      <c r="I164" s="242"/>
    </row>
    <row r="165" spans="1:9">
      <c r="A165" s="35"/>
      <c r="B165" s="35"/>
      <c r="C165" s="35"/>
      <c r="D165" s="34"/>
      <c r="E165" s="34"/>
      <c r="F165" s="34"/>
      <c r="G165" s="34"/>
      <c r="H165" s="34"/>
      <c r="I165" s="242"/>
    </row>
    <row r="166" spans="1:9">
      <c r="A166" s="35"/>
      <c r="B166" s="35"/>
      <c r="C166" s="35"/>
      <c r="D166" s="34"/>
      <c r="E166" s="34"/>
      <c r="F166" s="34"/>
      <c r="G166" s="34"/>
      <c r="H166" s="34"/>
      <c r="I166" s="242"/>
    </row>
    <row r="167" spans="1:9">
      <c r="A167" s="35"/>
      <c r="B167" s="35"/>
      <c r="C167" s="35"/>
      <c r="D167" s="34"/>
      <c r="E167" s="34"/>
      <c r="F167" s="34"/>
      <c r="G167" s="34"/>
      <c r="H167" s="34"/>
      <c r="I167" s="242"/>
    </row>
    <row r="168" spans="1:9">
      <c r="A168" s="867" t="s">
        <v>33</v>
      </c>
      <c r="B168" s="867"/>
      <c r="C168" s="867"/>
      <c r="D168" s="867"/>
      <c r="E168" s="867"/>
      <c r="F168" s="867"/>
      <c r="G168" s="867"/>
      <c r="H168" s="867"/>
    </row>
    <row r="169" spans="1:9">
      <c r="A169" s="867" t="s">
        <v>1450</v>
      </c>
      <c r="B169" s="867"/>
      <c r="C169" s="867"/>
      <c r="D169" s="867"/>
      <c r="E169" s="867"/>
      <c r="F169" s="867"/>
      <c r="G169" s="867"/>
      <c r="H169" s="867"/>
    </row>
    <row r="170" spans="1:9">
      <c r="A170" s="867" t="s">
        <v>32</v>
      </c>
      <c r="B170" s="867"/>
      <c r="C170" s="867"/>
      <c r="D170" s="867"/>
      <c r="E170" s="867"/>
      <c r="F170" s="867"/>
      <c r="G170" s="867"/>
      <c r="H170" s="867"/>
    </row>
    <row r="172" spans="1:9">
      <c r="A172" s="868" t="s">
        <v>671</v>
      </c>
      <c r="B172" s="868"/>
      <c r="C172" s="868"/>
      <c r="D172" s="868"/>
      <c r="E172" s="868"/>
      <c r="F172" s="868"/>
      <c r="G172" s="868"/>
      <c r="H172" s="868"/>
      <c r="I172" s="868"/>
    </row>
    <row r="174" spans="1:9">
      <c r="A174" s="869" t="s">
        <v>670</v>
      </c>
      <c r="B174" s="869"/>
      <c r="C174" s="869"/>
      <c r="D174" s="869"/>
      <c r="E174" s="869"/>
      <c r="F174" s="869"/>
      <c r="G174" s="869"/>
      <c r="H174" s="869"/>
      <c r="I174" s="869"/>
    </row>
    <row r="175" spans="1:9" ht="24">
      <c r="A175" s="12" t="s">
        <v>30</v>
      </c>
      <c r="B175" s="12" t="s">
        <v>29</v>
      </c>
      <c r="C175" s="12" t="s">
        <v>28</v>
      </c>
      <c r="D175" s="12" t="s">
        <v>27</v>
      </c>
      <c r="E175" s="12" t="s">
        <v>26</v>
      </c>
      <c r="F175" s="12" t="s">
        <v>25</v>
      </c>
      <c r="G175" s="12" t="s">
        <v>24</v>
      </c>
      <c r="H175" s="12" t="s">
        <v>1451</v>
      </c>
      <c r="I175" s="16" t="s">
        <v>22</v>
      </c>
    </row>
    <row r="176" spans="1:9">
      <c r="A176" s="28"/>
      <c r="B176" s="259">
        <v>22020102</v>
      </c>
      <c r="C176" s="259" t="s">
        <v>9</v>
      </c>
      <c r="D176" s="232">
        <v>2600000</v>
      </c>
      <c r="E176" s="232">
        <v>665000</v>
      </c>
      <c r="F176" s="25"/>
      <c r="G176" s="22"/>
      <c r="H176" s="17">
        <f t="shared" ref="H176:H189" si="5">D176+G176-F176</f>
        <v>2600000</v>
      </c>
      <c r="I176" s="9"/>
    </row>
    <row r="177" spans="1:9">
      <c r="A177" s="28"/>
      <c r="B177" s="259">
        <v>22020104</v>
      </c>
      <c r="C177" s="259" t="s">
        <v>48</v>
      </c>
      <c r="D177" s="232">
        <v>51350000</v>
      </c>
      <c r="E177" s="232">
        <v>3765000</v>
      </c>
      <c r="F177" s="25"/>
      <c r="G177" s="22"/>
      <c r="H177" s="17">
        <f>D177+G177-F177</f>
        <v>51350000</v>
      </c>
      <c r="I177" s="9" t="s">
        <v>8</v>
      </c>
    </row>
    <row r="178" spans="1:9">
      <c r="A178" s="23"/>
      <c r="B178" s="259">
        <v>22020201</v>
      </c>
      <c r="C178" s="259" t="s">
        <v>35</v>
      </c>
      <c r="D178" s="232">
        <v>400000</v>
      </c>
      <c r="E178" s="232"/>
      <c r="F178" s="25"/>
      <c r="G178" s="27">
        <v>375000</v>
      </c>
      <c r="H178" s="17">
        <f t="shared" si="5"/>
        <v>775000</v>
      </c>
      <c r="I178" s="9"/>
    </row>
    <row r="179" spans="1:9">
      <c r="A179" s="23"/>
      <c r="B179" s="259">
        <v>22020202</v>
      </c>
      <c r="C179" s="259" t="s">
        <v>7</v>
      </c>
      <c r="D179" s="232">
        <v>400000</v>
      </c>
      <c r="E179" s="232"/>
      <c r="F179" s="25"/>
      <c r="G179" s="27">
        <v>375000</v>
      </c>
      <c r="H179" s="17">
        <f t="shared" si="5"/>
        <v>775000</v>
      </c>
      <c r="I179" s="9"/>
    </row>
    <row r="180" spans="1:9">
      <c r="A180" s="23"/>
      <c r="B180" s="259">
        <v>22020301</v>
      </c>
      <c r="C180" s="259" t="s">
        <v>6</v>
      </c>
      <c r="D180" s="232">
        <v>600000</v>
      </c>
      <c r="E180" s="232"/>
      <c r="F180" s="25"/>
      <c r="G180" s="27">
        <v>375000</v>
      </c>
      <c r="H180" s="17">
        <f t="shared" si="5"/>
        <v>975000</v>
      </c>
      <c r="I180" s="9"/>
    </row>
    <row r="181" spans="1:9">
      <c r="A181" s="23"/>
      <c r="B181" s="259">
        <v>22020306</v>
      </c>
      <c r="C181" s="259" t="s">
        <v>42</v>
      </c>
      <c r="D181" s="232">
        <v>500000</v>
      </c>
      <c r="E181" s="232"/>
      <c r="F181" s="25"/>
      <c r="G181" s="27">
        <v>375000</v>
      </c>
      <c r="H181" s="17">
        <f t="shared" si="5"/>
        <v>875000</v>
      </c>
      <c r="I181" s="9"/>
    </row>
    <row r="182" spans="1:9">
      <c r="A182" s="23"/>
      <c r="B182" s="259">
        <v>22020401</v>
      </c>
      <c r="C182" s="259" t="s">
        <v>5</v>
      </c>
      <c r="D182" s="232">
        <v>900000</v>
      </c>
      <c r="E182" s="232"/>
      <c r="F182" s="25"/>
      <c r="G182" s="27">
        <v>375000</v>
      </c>
      <c r="H182" s="17">
        <f t="shared" si="5"/>
        <v>1275000</v>
      </c>
      <c r="I182" s="9"/>
    </row>
    <row r="183" spans="1:9">
      <c r="A183" s="23"/>
      <c r="B183" s="259">
        <v>22020402</v>
      </c>
      <c r="C183" s="259" t="s">
        <v>4</v>
      </c>
      <c r="D183" s="232">
        <v>500000</v>
      </c>
      <c r="E183" s="232"/>
      <c r="F183" s="25"/>
      <c r="G183" s="27">
        <v>375000</v>
      </c>
      <c r="H183" s="17">
        <f t="shared" si="5"/>
        <v>875000</v>
      </c>
      <c r="I183" s="9"/>
    </row>
    <row r="184" spans="1:9">
      <c r="A184" s="23"/>
      <c r="B184" s="259">
        <v>22020501</v>
      </c>
      <c r="C184" s="259" t="s">
        <v>3</v>
      </c>
      <c r="D184" s="232">
        <v>2150000</v>
      </c>
      <c r="E184" s="232"/>
      <c r="F184" s="25"/>
      <c r="G184" s="27">
        <v>375000</v>
      </c>
      <c r="H184" s="17">
        <f t="shared" si="5"/>
        <v>2525000</v>
      </c>
      <c r="I184" s="9"/>
    </row>
    <row r="185" spans="1:9">
      <c r="A185" s="23"/>
      <c r="B185" s="259">
        <v>22020503</v>
      </c>
      <c r="C185" s="259" t="s">
        <v>16</v>
      </c>
      <c r="D185" s="232">
        <v>1000000</v>
      </c>
      <c r="E185" s="232"/>
      <c r="F185" s="25"/>
      <c r="G185" s="27"/>
      <c r="H185" s="17">
        <f t="shared" si="5"/>
        <v>1000000</v>
      </c>
      <c r="I185" s="9"/>
    </row>
    <row r="186" spans="1:9">
      <c r="A186" s="23"/>
      <c r="B186" s="259">
        <v>22021001</v>
      </c>
      <c r="C186" s="259" t="s">
        <v>37</v>
      </c>
      <c r="D186" s="232">
        <v>850000</v>
      </c>
      <c r="E186" s="232"/>
      <c r="F186" s="25"/>
      <c r="G186" s="27">
        <v>375000</v>
      </c>
      <c r="H186" s="17">
        <f t="shared" si="5"/>
        <v>1225000</v>
      </c>
      <c r="I186" s="9"/>
    </row>
    <row r="187" spans="1:9">
      <c r="A187" s="23"/>
      <c r="B187" s="259">
        <v>22021002</v>
      </c>
      <c r="C187" s="259" t="s">
        <v>59</v>
      </c>
      <c r="D187" s="232">
        <v>2000000</v>
      </c>
      <c r="E187" s="232">
        <v>1000000</v>
      </c>
      <c r="F187" s="25"/>
      <c r="G187" s="27"/>
      <c r="H187" s="17">
        <f t="shared" si="5"/>
        <v>2000000</v>
      </c>
      <c r="I187" s="9"/>
    </row>
    <row r="188" spans="1:9">
      <c r="A188" s="5"/>
      <c r="B188" s="259">
        <v>22021007</v>
      </c>
      <c r="C188" s="259" t="s">
        <v>1</v>
      </c>
      <c r="D188" s="232">
        <v>750000</v>
      </c>
      <c r="E188" s="232"/>
      <c r="F188" s="25"/>
      <c r="G188" s="26"/>
      <c r="H188" s="17">
        <f t="shared" si="5"/>
        <v>750000</v>
      </c>
      <c r="I188" s="9"/>
    </row>
    <row r="189" spans="1:9">
      <c r="A189" s="5"/>
      <c r="B189" s="259">
        <v>22021062</v>
      </c>
      <c r="C189" s="259" t="s">
        <v>11</v>
      </c>
      <c r="D189" s="232">
        <v>3000000</v>
      </c>
      <c r="E189" s="232">
        <v>1110000</v>
      </c>
      <c r="F189" s="25"/>
      <c r="G189" s="19"/>
      <c r="H189" s="17">
        <f t="shared" si="5"/>
        <v>3000000</v>
      </c>
      <c r="I189" s="9"/>
    </row>
    <row r="190" spans="1:9">
      <c r="A190" s="870" t="s">
        <v>0</v>
      </c>
      <c r="B190" s="871"/>
      <c r="C190" s="872"/>
      <c r="D190" s="2">
        <f>SUM(D176:D189)</f>
        <v>67000000</v>
      </c>
      <c r="E190" s="2">
        <f>SUM(E176:E189)</f>
        <v>6540000</v>
      </c>
      <c r="F190" s="2">
        <f>SUM(F176:F189)</f>
        <v>0</v>
      </c>
      <c r="G190" s="2">
        <f>SUM(G176:G189)</f>
        <v>3000000</v>
      </c>
      <c r="H190" s="2">
        <f>SUM(H176:H189)</f>
        <v>70000000</v>
      </c>
      <c r="I190" s="9"/>
    </row>
    <row r="191" spans="1:9">
      <c r="A191" s="35"/>
      <c r="B191" s="35"/>
      <c r="C191" s="35"/>
      <c r="D191" s="34"/>
      <c r="E191" s="34"/>
      <c r="F191" s="34"/>
      <c r="G191" s="34"/>
      <c r="H191" s="34"/>
    </row>
    <row r="192" spans="1:9">
      <c r="A192" s="35"/>
      <c r="B192" s="35"/>
      <c r="C192" s="35"/>
      <c r="D192" s="34"/>
      <c r="E192" s="34"/>
      <c r="F192" s="34"/>
      <c r="G192" s="34"/>
      <c r="H192" s="34"/>
    </row>
    <row r="193" spans="1:9">
      <c r="A193" s="35"/>
      <c r="B193" s="35"/>
      <c r="C193" s="35"/>
      <c r="D193" s="34"/>
      <c r="E193" s="34"/>
      <c r="F193" s="34"/>
      <c r="G193" s="34"/>
      <c r="H193" s="34"/>
    </row>
    <row r="194" spans="1:9">
      <c r="A194" s="35"/>
      <c r="B194" s="35"/>
      <c r="C194" s="35"/>
      <c r="D194" s="34"/>
      <c r="E194" s="34"/>
      <c r="F194" s="34"/>
      <c r="G194" s="34"/>
      <c r="H194" s="34"/>
      <c r="I194" s="242"/>
    </row>
    <row r="195" spans="1:9">
      <c r="A195" s="35"/>
      <c r="B195" s="35"/>
      <c r="C195" s="35"/>
      <c r="D195" s="34"/>
      <c r="E195" s="34"/>
      <c r="F195" s="34"/>
      <c r="G195" s="34"/>
      <c r="H195" s="34"/>
      <c r="I195" s="242"/>
    </row>
    <row r="196" spans="1:9">
      <c r="A196" s="35"/>
      <c r="B196" s="35"/>
      <c r="C196" s="35"/>
      <c r="D196" s="34"/>
      <c r="E196" s="34"/>
      <c r="F196" s="34"/>
      <c r="G196" s="34"/>
      <c r="H196" s="34"/>
      <c r="I196" s="242"/>
    </row>
    <row r="197" spans="1:9">
      <c r="A197" s="35"/>
      <c r="B197" s="35"/>
      <c r="C197" s="35"/>
      <c r="D197" s="34"/>
      <c r="E197" s="34"/>
      <c r="F197" s="34"/>
      <c r="G197" s="34"/>
      <c r="H197" s="34"/>
      <c r="I197" s="242"/>
    </row>
    <row r="198" spans="1:9">
      <c r="A198" s="35"/>
      <c r="B198" s="35"/>
      <c r="C198" s="35"/>
      <c r="D198" s="34"/>
      <c r="E198" s="34"/>
      <c r="F198" s="34"/>
      <c r="G198" s="34"/>
      <c r="H198" s="34"/>
      <c r="I198" s="242"/>
    </row>
    <row r="199" spans="1:9">
      <c r="A199" s="35"/>
      <c r="B199" s="35"/>
      <c r="C199" s="35"/>
      <c r="D199" s="34"/>
      <c r="E199" s="34"/>
      <c r="F199" s="34"/>
      <c r="G199" s="34"/>
      <c r="H199" s="34"/>
      <c r="I199" s="242"/>
    </row>
    <row r="200" spans="1:9">
      <c r="A200" s="35"/>
      <c r="B200" s="35"/>
      <c r="C200" s="35"/>
      <c r="D200" s="34"/>
      <c r="E200" s="34"/>
      <c r="F200" s="34"/>
      <c r="G200" s="34"/>
      <c r="H200" s="34"/>
      <c r="I200" s="242"/>
    </row>
    <row r="201" spans="1:9">
      <c r="A201" s="35"/>
      <c r="B201" s="35"/>
      <c r="C201" s="35"/>
      <c r="D201" s="34"/>
      <c r="E201" s="34"/>
      <c r="F201" s="34"/>
      <c r="G201" s="34"/>
      <c r="H201" s="34"/>
      <c r="I201" s="242"/>
    </row>
    <row r="202" spans="1:9">
      <c r="A202" s="35"/>
      <c r="B202" s="35"/>
      <c r="C202" s="35"/>
      <c r="D202" s="34"/>
      <c r="E202" s="34"/>
      <c r="F202" s="34"/>
      <c r="G202" s="34"/>
      <c r="H202" s="34"/>
      <c r="I202" s="242"/>
    </row>
    <row r="203" spans="1:9">
      <c r="A203" s="35"/>
      <c r="B203" s="35"/>
      <c r="C203" s="35"/>
      <c r="D203" s="34"/>
      <c r="E203" s="34"/>
      <c r="F203" s="34"/>
      <c r="G203" s="34"/>
      <c r="H203" s="34"/>
      <c r="I203" s="242"/>
    </row>
    <row r="204" spans="1:9">
      <c r="A204" s="35"/>
      <c r="B204" s="35"/>
      <c r="C204" s="35"/>
      <c r="D204" s="34"/>
      <c r="E204" s="34"/>
      <c r="F204" s="34"/>
      <c r="G204" s="34"/>
      <c r="H204" s="34"/>
      <c r="I204" s="242"/>
    </row>
    <row r="205" spans="1:9">
      <c r="A205" s="35"/>
      <c r="B205" s="35"/>
      <c r="C205" s="35"/>
      <c r="D205" s="34"/>
      <c r="E205" s="34"/>
      <c r="F205" s="34"/>
      <c r="G205" s="34"/>
      <c r="H205" s="34"/>
      <c r="I205" s="242"/>
    </row>
    <row r="206" spans="1:9">
      <c r="A206" s="35"/>
      <c r="B206" s="35"/>
      <c r="C206" s="35"/>
      <c r="D206" s="34"/>
      <c r="E206" s="34"/>
      <c r="F206" s="34"/>
      <c r="G206" s="34"/>
      <c r="H206" s="34"/>
      <c r="I206" s="242"/>
    </row>
    <row r="207" spans="1:9">
      <c r="A207" s="35"/>
      <c r="B207" s="35"/>
      <c r="C207" s="35"/>
      <c r="D207" s="34"/>
      <c r="E207" s="34"/>
      <c r="F207" s="34"/>
      <c r="G207" s="34"/>
      <c r="H207" s="34"/>
      <c r="I207" s="242"/>
    </row>
    <row r="208" spans="1:9">
      <c r="A208" s="35"/>
      <c r="B208" s="35"/>
      <c r="C208" s="35"/>
      <c r="D208" s="34"/>
      <c r="E208" s="34"/>
      <c r="F208" s="34"/>
      <c r="G208" s="34"/>
      <c r="H208" s="34"/>
      <c r="I208" s="242"/>
    </row>
    <row r="209" spans="1:9">
      <c r="A209" s="35"/>
      <c r="B209" s="35"/>
      <c r="C209" s="35"/>
      <c r="D209" s="34"/>
      <c r="E209" s="34"/>
      <c r="F209" s="34"/>
      <c r="G209" s="34"/>
      <c r="H209" s="34"/>
      <c r="I209" s="242"/>
    </row>
    <row r="210" spans="1:9">
      <c r="A210" s="867" t="s">
        <v>33</v>
      </c>
      <c r="B210" s="867"/>
      <c r="C210" s="867"/>
      <c r="D210" s="867"/>
      <c r="E210" s="867"/>
      <c r="F210" s="867"/>
      <c r="G210" s="867"/>
      <c r="H210" s="867"/>
    </row>
    <row r="211" spans="1:9">
      <c r="A211" s="867" t="s">
        <v>1450</v>
      </c>
      <c r="B211" s="867"/>
      <c r="C211" s="867"/>
      <c r="D211" s="867"/>
      <c r="E211" s="867"/>
      <c r="F211" s="867"/>
      <c r="G211" s="867"/>
      <c r="H211" s="867"/>
    </row>
    <row r="212" spans="1:9">
      <c r="A212" s="867" t="s">
        <v>32</v>
      </c>
      <c r="B212" s="867"/>
      <c r="C212" s="867"/>
      <c r="D212" s="867"/>
      <c r="E212" s="867"/>
      <c r="F212" s="867"/>
      <c r="G212" s="867"/>
      <c r="H212" s="867"/>
    </row>
    <row r="214" spans="1:9">
      <c r="A214" s="868" t="s">
        <v>669</v>
      </c>
      <c r="B214" s="868"/>
      <c r="C214" s="868"/>
      <c r="D214" s="868"/>
      <c r="E214" s="868"/>
      <c r="F214" s="868"/>
      <c r="G214" s="868"/>
      <c r="H214" s="868"/>
      <c r="I214" s="868"/>
    </row>
    <row r="216" spans="1:9">
      <c r="A216" s="869" t="s">
        <v>666</v>
      </c>
      <c r="B216" s="869"/>
      <c r="C216" s="869"/>
      <c r="D216" s="869"/>
      <c r="E216" s="869"/>
      <c r="F216" s="869"/>
      <c r="G216" s="869"/>
      <c r="H216" s="869"/>
      <c r="I216" s="869"/>
    </row>
    <row r="217" spans="1:9" ht="24">
      <c r="A217" s="12" t="s">
        <v>30</v>
      </c>
      <c r="B217" s="12" t="s">
        <v>29</v>
      </c>
      <c r="C217" s="12" t="s">
        <v>28</v>
      </c>
      <c r="D217" s="12" t="s">
        <v>27</v>
      </c>
      <c r="E217" s="12" t="s">
        <v>26</v>
      </c>
      <c r="F217" s="12" t="s">
        <v>25</v>
      </c>
      <c r="G217" s="12" t="s">
        <v>24</v>
      </c>
      <c r="H217" s="12" t="s">
        <v>1451</v>
      </c>
      <c r="I217" s="16" t="s">
        <v>22</v>
      </c>
    </row>
    <row r="218" spans="1:9">
      <c r="A218" s="40">
        <v>1</v>
      </c>
      <c r="B218" s="260">
        <v>22020102</v>
      </c>
      <c r="C218" s="40" t="s">
        <v>9</v>
      </c>
      <c r="D218" s="261">
        <v>4000000</v>
      </c>
      <c r="E218" s="371">
        <v>2400000</v>
      </c>
      <c r="F218" s="40"/>
      <c r="G218" s="4">
        <v>3500000</v>
      </c>
      <c r="H218" s="17">
        <f t="shared" ref="H218:H231" si="6">D218+G218-F218</f>
        <v>7500000</v>
      </c>
      <c r="I218" s="3" t="s">
        <v>8</v>
      </c>
    </row>
    <row r="219" spans="1:9">
      <c r="A219" s="40">
        <v>2</v>
      </c>
      <c r="B219" s="260">
        <v>22020201</v>
      </c>
      <c r="C219" s="40" t="s">
        <v>35</v>
      </c>
      <c r="D219" s="261">
        <v>50000</v>
      </c>
      <c r="E219" s="371">
        <v>30000</v>
      </c>
      <c r="F219" s="40"/>
      <c r="G219" s="4"/>
      <c r="H219" s="17">
        <f t="shared" si="6"/>
        <v>50000</v>
      </c>
      <c r="I219" s="3"/>
    </row>
    <row r="220" spans="1:9">
      <c r="A220" s="40">
        <v>3</v>
      </c>
      <c r="B220" s="260">
        <v>22020202</v>
      </c>
      <c r="C220" s="40" t="s">
        <v>7</v>
      </c>
      <c r="D220" s="261">
        <v>500000</v>
      </c>
      <c r="E220" s="371">
        <v>200000</v>
      </c>
      <c r="F220" s="40"/>
      <c r="G220" s="4"/>
      <c r="H220" s="17">
        <f t="shared" si="6"/>
        <v>500000</v>
      </c>
      <c r="I220" s="3"/>
    </row>
    <row r="221" spans="1:9">
      <c r="A221" s="40">
        <v>4</v>
      </c>
      <c r="B221" s="260">
        <v>22020203</v>
      </c>
      <c r="C221" s="40" t="s">
        <v>57</v>
      </c>
      <c r="D221" s="261">
        <v>1000000</v>
      </c>
      <c r="E221" s="371">
        <v>600000</v>
      </c>
      <c r="F221" s="40"/>
      <c r="G221" s="4">
        <v>800000</v>
      </c>
      <c r="H221" s="17">
        <f t="shared" si="6"/>
        <v>1800000</v>
      </c>
      <c r="I221" s="3" t="s">
        <v>8</v>
      </c>
    </row>
    <row r="222" spans="1:9">
      <c r="A222" s="40">
        <v>5</v>
      </c>
      <c r="B222" s="260">
        <v>22020210</v>
      </c>
      <c r="C222" s="40" t="s">
        <v>667</v>
      </c>
      <c r="D222" s="261">
        <v>1800000</v>
      </c>
      <c r="E222" s="371">
        <v>880000</v>
      </c>
      <c r="F222" s="40"/>
      <c r="G222" s="4">
        <v>800000</v>
      </c>
      <c r="H222" s="17">
        <f t="shared" si="6"/>
        <v>2600000</v>
      </c>
      <c r="I222" s="3" t="s">
        <v>8</v>
      </c>
    </row>
    <row r="223" spans="1:9">
      <c r="A223" s="40">
        <v>6</v>
      </c>
      <c r="B223" s="260">
        <v>22020301</v>
      </c>
      <c r="C223" s="40" t="s">
        <v>6</v>
      </c>
      <c r="D223" s="261">
        <v>800000</v>
      </c>
      <c r="E223" s="371">
        <v>280000</v>
      </c>
      <c r="F223" s="40"/>
      <c r="G223" s="4">
        <v>1000000</v>
      </c>
      <c r="H223" s="17">
        <f t="shared" si="6"/>
        <v>1800000</v>
      </c>
      <c r="I223" s="3" t="s">
        <v>8</v>
      </c>
    </row>
    <row r="224" spans="1:9">
      <c r="A224" s="40">
        <v>7</v>
      </c>
      <c r="B224" s="260">
        <v>22020305</v>
      </c>
      <c r="C224" s="40" t="s">
        <v>19</v>
      </c>
      <c r="D224" s="261">
        <v>500000</v>
      </c>
      <c r="E224" s="371">
        <v>200000</v>
      </c>
      <c r="F224" s="40"/>
      <c r="G224" s="4">
        <v>300000</v>
      </c>
      <c r="H224" s="17">
        <f t="shared" si="6"/>
        <v>800000</v>
      </c>
      <c r="I224" s="3" t="s">
        <v>8</v>
      </c>
    </row>
    <row r="225" spans="1:9">
      <c r="A225" s="40">
        <v>8</v>
      </c>
      <c r="B225" s="260">
        <v>22020401</v>
      </c>
      <c r="C225" s="40" t="s">
        <v>5</v>
      </c>
      <c r="D225" s="261">
        <v>3000000</v>
      </c>
      <c r="E225" s="371">
        <v>1800000</v>
      </c>
      <c r="F225" s="40"/>
      <c r="G225" s="4">
        <v>2100000</v>
      </c>
      <c r="H225" s="17">
        <f t="shared" si="6"/>
        <v>5100000</v>
      </c>
      <c r="I225" s="3" t="s">
        <v>8</v>
      </c>
    </row>
    <row r="226" spans="1:9">
      <c r="A226" s="40">
        <v>9</v>
      </c>
      <c r="B226" s="260">
        <v>22020402</v>
      </c>
      <c r="C226" s="40" t="s">
        <v>4</v>
      </c>
      <c r="D226" s="261">
        <v>800000</v>
      </c>
      <c r="E226" s="371">
        <v>600000</v>
      </c>
      <c r="F226" s="40"/>
      <c r="G226" s="4">
        <v>200000</v>
      </c>
      <c r="H226" s="17">
        <f t="shared" si="6"/>
        <v>1000000</v>
      </c>
      <c r="I226" s="3" t="s">
        <v>8</v>
      </c>
    </row>
    <row r="227" spans="1:9">
      <c r="A227" s="40">
        <v>10</v>
      </c>
      <c r="B227" s="260">
        <v>22020501</v>
      </c>
      <c r="C227" s="40" t="s">
        <v>3</v>
      </c>
      <c r="D227" s="261">
        <v>4500000</v>
      </c>
      <c r="E227" s="371">
        <v>2690000</v>
      </c>
      <c r="F227" s="40"/>
      <c r="G227" s="4">
        <v>1500000</v>
      </c>
      <c r="H227" s="17">
        <f t="shared" si="6"/>
        <v>6000000</v>
      </c>
      <c r="I227" s="3" t="s">
        <v>8</v>
      </c>
    </row>
    <row r="228" spans="1:9">
      <c r="A228" s="40">
        <v>11</v>
      </c>
      <c r="B228" s="260">
        <v>22020712</v>
      </c>
      <c r="C228" s="40" t="s">
        <v>61</v>
      </c>
      <c r="D228" s="261">
        <v>1000000</v>
      </c>
      <c r="E228" s="261">
        <v>1600000</v>
      </c>
      <c r="F228" s="40"/>
      <c r="G228" s="4">
        <v>800000</v>
      </c>
      <c r="H228" s="17">
        <f t="shared" si="6"/>
        <v>1800000</v>
      </c>
      <c r="I228" s="3" t="s">
        <v>8</v>
      </c>
    </row>
    <row r="229" spans="1:9">
      <c r="A229" s="40">
        <v>12</v>
      </c>
      <c r="B229" s="260">
        <v>22020803</v>
      </c>
      <c r="C229" s="40" t="s">
        <v>51</v>
      </c>
      <c r="D229" s="261">
        <v>50000</v>
      </c>
      <c r="E229" s="261">
        <v>20000</v>
      </c>
      <c r="F229" s="40"/>
      <c r="G229" s="4"/>
      <c r="H229" s="17">
        <f t="shared" si="6"/>
        <v>50000</v>
      </c>
      <c r="I229" s="3"/>
    </row>
    <row r="230" spans="1:9">
      <c r="A230" s="40">
        <v>13</v>
      </c>
      <c r="B230" s="260">
        <v>22021007</v>
      </c>
      <c r="C230" s="40" t="s">
        <v>1</v>
      </c>
      <c r="D230" s="261">
        <v>2000000</v>
      </c>
      <c r="E230" s="261">
        <v>1200000</v>
      </c>
      <c r="F230" s="40"/>
      <c r="G230" s="4">
        <v>1000000</v>
      </c>
      <c r="H230" s="17">
        <f t="shared" si="6"/>
        <v>3000000</v>
      </c>
      <c r="I230" s="3" t="s">
        <v>8</v>
      </c>
    </row>
    <row r="231" spans="1:9">
      <c r="A231" s="40">
        <v>14</v>
      </c>
      <c r="B231" s="260">
        <v>22021047</v>
      </c>
      <c r="C231" s="40" t="s">
        <v>668</v>
      </c>
      <c r="D231" s="261">
        <v>46000000</v>
      </c>
      <c r="E231" s="261">
        <v>14320000</v>
      </c>
      <c r="F231" s="40"/>
      <c r="G231" s="4"/>
      <c r="H231" s="17">
        <f t="shared" si="6"/>
        <v>46000000</v>
      </c>
      <c r="I231" s="3"/>
    </row>
    <row r="232" spans="1:9">
      <c r="A232" s="870" t="s">
        <v>0</v>
      </c>
      <c r="B232" s="871"/>
      <c r="C232" s="872"/>
      <c r="D232" s="2">
        <f>SUM(D218:D231)</f>
        <v>66000000</v>
      </c>
      <c r="E232" s="2">
        <f>SUM(E218:E231)</f>
        <v>26820000</v>
      </c>
      <c r="F232" s="2">
        <f>SUM(F218:F231)</f>
        <v>0</v>
      </c>
      <c r="G232" s="2">
        <f>SUM(G218:G231)</f>
        <v>12000000</v>
      </c>
      <c r="H232" s="2">
        <f>SUM(H218:H231)</f>
        <v>78000000</v>
      </c>
      <c r="I232" s="2"/>
    </row>
    <row r="233" spans="1:9">
      <c r="A233" s="35"/>
      <c r="B233" s="35"/>
      <c r="C233" s="35"/>
      <c r="D233" s="34"/>
      <c r="E233" s="34"/>
      <c r="F233" s="34"/>
      <c r="G233" s="34"/>
      <c r="H233" s="34"/>
    </row>
    <row r="234" spans="1:9" ht="15.75" customHeight="1">
      <c r="A234" s="35"/>
      <c r="B234" s="35"/>
      <c r="C234" s="35"/>
      <c r="D234" s="34"/>
      <c r="E234" s="34"/>
      <c r="F234" s="34"/>
      <c r="G234" s="34"/>
      <c r="H234" s="34"/>
    </row>
    <row r="235" spans="1:9">
      <c r="A235" s="35"/>
      <c r="B235" s="35"/>
      <c r="C235" s="35"/>
      <c r="D235" s="34"/>
      <c r="E235" s="34"/>
      <c r="F235" s="34"/>
      <c r="G235" s="34"/>
      <c r="H235" s="34"/>
      <c r="I235" s="242"/>
    </row>
    <row r="236" spans="1:9">
      <c r="A236" s="35"/>
      <c r="B236" s="35"/>
      <c r="C236" s="35"/>
      <c r="D236" s="34"/>
      <c r="E236" s="34"/>
      <c r="F236" s="34"/>
      <c r="G236" s="34"/>
      <c r="H236" s="34"/>
      <c r="I236" s="242"/>
    </row>
    <row r="237" spans="1:9">
      <c r="A237" s="35"/>
      <c r="B237" s="35"/>
      <c r="C237" s="35"/>
      <c r="D237" s="34"/>
      <c r="E237" s="34"/>
      <c r="F237" s="34"/>
      <c r="G237" s="34"/>
      <c r="H237" s="34"/>
      <c r="I237" s="242"/>
    </row>
    <row r="238" spans="1:9">
      <c r="A238" s="35"/>
      <c r="B238" s="35"/>
      <c r="C238" s="35"/>
      <c r="D238" s="34"/>
      <c r="E238" s="34"/>
      <c r="F238" s="34"/>
      <c r="G238" s="34"/>
      <c r="H238" s="34"/>
      <c r="I238" s="242"/>
    </row>
    <row r="239" spans="1:9">
      <c r="A239" s="35"/>
      <c r="B239" s="35"/>
      <c r="C239" s="35"/>
      <c r="D239" s="34"/>
      <c r="E239" s="34"/>
      <c r="F239" s="34"/>
      <c r="G239" s="34"/>
      <c r="H239" s="34"/>
      <c r="I239" s="242"/>
    </row>
    <row r="240" spans="1:9">
      <c r="A240" s="35"/>
      <c r="B240" s="35"/>
      <c r="C240" s="35"/>
      <c r="D240" s="34"/>
      <c r="E240" s="34"/>
      <c r="F240" s="34"/>
      <c r="G240" s="34"/>
      <c r="H240" s="34"/>
      <c r="I240" s="242"/>
    </row>
    <row r="241" spans="1:9">
      <c r="A241" s="35"/>
      <c r="B241" s="35"/>
      <c r="C241" s="35"/>
      <c r="D241" s="34"/>
      <c r="E241" s="34"/>
      <c r="F241" s="34"/>
      <c r="G241" s="34"/>
      <c r="H241" s="34"/>
      <c r="I241" s="242"/>
    </row>
    <row r="242" spans="1:9">
      <c r="A242" s="35"/>
      <c r="B242" s="35"/>
      <c r="C242" s="35"/>
      <c r="D242" s="34"/>
      <c r="E242" s="34"/>
      <c r="F242" s="34"/>
      <c r="G242" s="34"/>
      <c r="H242" s="34"/>
      <c r="I242" s="242"/>
    </row>
    <row r="243" spans="1:9">
      <c r="A243" s="35"/>
      <c r="B243" s="35"/>
      <c r="C243" s="35"/>
      <c r="D243" s="34"/>
      <c r="E243" s="34"/>
      <c r="F243" s="34"/>
      <c r="G243" s="34"/>
      <c r="H243" s="34"/>
      <c r="I243" s="242"/>
    </row>
    <row r="244" spans="1:9">
      <c r="A244" s="35"/>
      <c r="B244" s="35"/>
      <c r="C244" s="35"/>
      <c r="D244" s="34"/>
      <c r="E244" s="34"/>
      <c r="F244" s="34"/>
      <c r="G244" s="34"/>
      <c r="H244" s="34"/>
      <c r="I244" s="242"/>
    </row>
    <row r="245" spans="1:9">
      <c r="A245" s="35"/>
      <c r="B245" s="35"/>
      <c r="C245" s="35"/>
      <c r="D245" s="34"/>
      <c r="E245" s="34"/>
      <c r="F245" s="34"/>
      <c r="G245" s="34"/>
      <c r="H245" s="34"/>
      <c r="I245" s="242"/>
    </row>
    <row r="246" spans="1:9">
      <c r="A246" s="35"/>
      <c r="B246" s="35"/>
      <c r="C246" s="35"/>
      <c r="D246" s="34"/>
      <c r="E246" s="34"/>
      <c r="F246" s="34"/>
      <c r="G246" s="34"/>
      <c r="H246" s="34"/>
      <c r="I246" s="242"/>
    </row>
    <row r="247" spans="1:9">
      <c r="A247" s="35"/>
      <c r="B247" s="35"/>
      <c r="C247" s="35"/>
      <c r="D247" s="34"/>
      <c r="E247" s="34"/>
      <c r="F247" s="34"/>
      <c r="G247" s="34"/>
      <c r="H247" s="34"/>
      <c r="I247" s="242"/>
    </row>
    <row r="248" spans="1:9">
      <c r="A248" s="35"/>
      <c r="B248" s="35"/>
      <c r="C248" s="35"/>
      <c r="D248" s="34"/>
      <c r="E248" s="34"/>
      <c r="F248" s="34"/>
      <c r="G248" s="34"/>
      <c r="H248" s="34"/>
      <c r="I248" s="242"/>
    </row>
    <row r="249" spans="1:9">
      <c r="A249" s="35"/>
      <c r="B249" s="35"/>
      <c r="C249" s="35"/>
      <c r="D249" s="34"/>
      <c r="E249" s="34"/>
      <c r="F249" s="34"/>
      <c r="G249" s="34"/>
      <c r="H249" s="34"/>
      <c r="I249" s="242"/>
    </row>
    <row r="250" spans="1:9">
      <c r="A250" s="35"/>
      <c r="B250" s="35"/>
      <c r="C250" s="35"/>
      <c r="D250" s="34"/>
      <c r="E250" s="34"/>
      <c r="F250" s="34"/>
      <c r="G250" s="34"/>
      <c r="H250" s="34"/>
      <c r="I250" s="242"/>
    </row>
    <row r="251" spans="1:9">
      <c r="A251" s="35"/>
      <c r="B251" s="35"/>
      <c r="C251" s="35"/>
      <c r="D251" s="34"/>
      <c r="E251" s="34"/>
      <c r="F251" s="34"/>
      <c r="G251" s="34"/>
      <c r="H251" s="34"/>
      <c r="I251" s="242"/>
    </row>
    <row r="252" spans="1:9">
      <c r="A252" s="867" t="s">
        <v>33</v>
      </c>
      <c r="B252" s="867"/>
      <c r="C252" s="867"/>
      <c r="D252" s="867"/>
      <c r="E252" s="867"/>
      <c r="F252" s="867"/>
      <c r="G252" s="867"/>
      <c r="H252" s="867"/>
    </row>
    <row r="253" spans="1:9">
      <c r="A253" s="867" t="s">
        <v>1450</v>
      </c>
      <c r="B253" s="867"/>
      <c r="C253" s="867"/>
      <c r="D253" s="867"/>
      <c r="E253" s="867"/>
      <c r="F253" s="867"/>
      <c r="G253" s="867"/>
      <c r="H253" s="867"/>
    </row>
    <row r="254" spans="1:9">
      <c r="A254" s="867" t="s">
        <v>32</v>
      </c>
      <c r="B254" s="867"/>
      <c r="C254" s="867"/>
      <c r="D254" s="867"/>
      <c r="E254" s="867"/>
      <c r="F254" s="867"/>
      <c r="G254" s="867"/>
      <c r="H254" s="867"/>
    </row>
    <row r="255" spans="1:9">
      <c r="C255"/>
    </row>
    <row r="256" spans="1:9">
      <c r="A256" s="868" t="s">
        <v>31</v>
      </c>
      <c r="B256" s="868"/>
      <c r="C256" s="868"/>
      <c r="D256" s="868"/>
      <c r="E256" s="868"/>
      <c r="F256" s="868"/>
      <c r="G256" s="868"/>
      <c r="H256" s="868"/>
      <c r="I256" s="868"/>
    </row>
    <row r="257" spans="1:9">
      <c r="C257"/>
    </row>
    <row r="258" spans="1:9">
      <c r="A258" s="869" t="s">
        <v>162</v>
      </c>
      <c r="B258" s="869"/>
      <c r="C258" s="869"/>
      <c r="D258" s="869"/>
      <c r="E258" s="869"/>
      <c r="F258" s="869"/>
      <c r="G258" s="869"/>
      <c r="H258" s="869"/>
      <c r="I258" s="869"/>
    </row>
    <row r="259" spans="1:9" ht="24">
      <c r="A259" s="12" t="s">
        <v>30</v>
      </c>
      <c r="B259" s="12" t="s">
        <v>29</v>
      </c>
      <c r="C259" s="12" t="s">
        <v>28</v>
      </c>
      <c r="D259" s="12" t="s">
        <v>27</v>
      </c>
      <c r="E259" s="12" t="s">
        <v>26</v>
      </c>
      <c r="F259" s="12" t="s">
        <v>25</v>
      </c>
      <c r="G259" s="12" t="s">
        <v>24</v>
      </c>
      <c r="H259" s="12" t="s">
        <v>1451</v>
      </c>
      <c r="I259" s="16" t="s">
        <v>22</v>
      </c>
    </row>
    <row r="260" spans="1:9">
      <c r="A260" s="7">
        <v>1</v>
      </c>
      <c r="B260" s="7">
        <v>22021067</v>
      </c>
      <c r="C260" s="6" t="s">
        <v>21</v>
      </c>
      <c r="D260" s="4">
        <v>500000</v>
      </c>
      <c r="E260" s="5">
        <v>0</v>
      </c>
      <c r="F260" s="5">
        <v>0</v>
      </c>
      <c r="G260" s="4">
        <v>0</v>
      </c>
      <c r="H260" s="17">
        <f t="shared" ref="H260:H279" si="7">D260+G260-F260</f>
        <v>500000</v>
      </c>
      <c r="I260" s="606"/>
    </row>
    <row r="261" spans="1:9">
      <c r="A261" s="7">
        <v>2</v>
      </c>
      <c r="B261" s="7">
        <v>22020302</v>
      </c>
      <c r="C261" s="6" t="s">
        <v>20</v>
      </c>
      <c r="D261" s="4">
        <v>1000000</v>
      </c>
      <c r="E261" s="5">
        <v>0</v>
      </c>
      <c r="F261" s="5">
        <v>0</v>
      </c>
      <c r="G261" s="4">
        <v>0</v>
      </c>
      <c r="H261" s="17">
        <f t="shared" si="7"/>
        <v>1000000</v>
      </c>
      <c r="I261" s="606"/>
    </row>
    <row r="262" spans="1:9">
      <c r="A262" s="7">
        <v>3</v>
      </c>
      <c r="B262" s="7">
        <v>22020305</v>
      </c>
      <c r="C262" s="6" t="s">
        <v>19</v>
      </c>
      <c r="D262" s="4">
        <v>1500000</v>
      </c>
      <c r="E262" s="5">
        <v>0</v>
      </c>
      <c r="F262" s="5">
        <v>0</v>
      </c>
      <c r="G262" s="4">
        <v>0</v>
      </c>
      <c r="H262" s="17">
        <f t="shared" si="7"/>
        <v>1500000</v>
      </c>
      <c r="I262" s="606"/>
    </row>
    <row r="263" spans="1:9">
      <c r="A263" s="7">
        <v>4</v>
      </c>
      <c r="B263" s="7">
        <v>22021003</v>
      </c>
      <c r="C263" s="6" t="s">
        <v>18</v>
      </c>
      <c r="D263" s="4">
        <v>500000</v>
      </c>
      <c r="E263" s="5">
        <v>0</v>
      </c>
      <c r="F263" s="5">
        <v>0</v>
      </c>
      <c r="G263" s="4">
        <v>0</v>
      </c>
      <c r="H263" s="17">
        <f t="shared" si="7"/>
        <v>500000</v>
      </c>
      <c r="I263" s="606"/>
    </row>
    <row r="264" spans="1:9">
      <c r="A264" s="7">
        <v>5</v>
      </c>
      <c r="B264" s="7">
        <v>22021014</v>
      </c>
      <c r="C264" s="6" t="s">
        <v>17</v>
      </c>
      <c r="D264" s="4">
        <v>4000000</v>
      </c>
      <c r="E264" s="5">
        <v>0</v>
      </c>
      <c r="F264" s="5">
        <v>0</v>
      </c>
      <c r="G264" s="4">
        <v>3000000</v>
      </c>
      <c r="H264" s="17">
        <f t="shared" si="7"/>
        <v>7000000</v>
      </c>
      <c r="I264" s="606" t="s">
        <v>8</v>
      </c>
    </row>
    <row r="265" spans="1:9">
      <c r="A265" s="7">
        <v>6</v>
      </c>
      <c r="B265" s="7">
        <v>22020503</v>
      </c>
      <c r="C265" s="6" t="s">
        <v>16</v>
      </c>
      <c r="D265" s="4">
        <v>108000000</v>
      </c>
      <c r="E265" s="4">
        <v>7079000</v>
      </c>
      <c r="F265" s="5">
        <v>0</v>
      </c>
      <c r="G265" s="4">
        <v>0</v>
      </c>
      <c r="H265" s="17">
        <f t="shared" si="7"/>
        <v>108000000</v>
      </c>
      <c r="I265" s="606"/>
    </row>
    <row r="266" spans="1:9">
      <c r="A266" s="7">
        <v>7</v>
      </c>
      <c r="B266" s="7">
        <v>22021052</v>
      </c>
      <c r="C266" s="6" t="s">
        <v>15</v>
      </c>
      <c r="D266" s="4">
        <v>10000000</v>
      </c>
      <c r="E266" s="5">
        <v>0</v>
      </c>
      <c r="F266" s="5">
        <v>0</v>
      </c>
      <c r="G266" s="4">
        <v>0</v>
      </c>
      <c r="H266" s="17">
        <f t="shared" si="7"/>
        <v>10000000</v>
      </c>
      <c r="I266" s="606"/>
    </row>
    <row r="267" spans="1:9" ht="20.399999999999999">
      <c r="A267" s="7">
        <v>8</v>
      </c>
      <c r="B267" s="7">
        <v>22021054</v>
      </c>
      <c r="C267" s="6" t="s">
        <v>14</v>
      </c>
      <c r="D267" s="4">
        <v>4000000</v>
      </c>
      <c r="E267" s="4">
        <v>2823000</v>
      </c>
      <c r="F267" s="5">
        <v>0</v>
      </c>
      <c r="G267" s="4">
        <v>6000000</v>
      </c>
      <c r="H267" s="17">
        <f t="shared" si="7"/>
        <v>10000000</v>
      </c>
      <c r="I267" s="606" t="s">
        <v>8</v>
      </c>
    </row>
    <row r="268" spans="1:9">
      <c r="A268" s="7">
        <v>9</v>
      </c>
      <c r="B268" s="7">
        <v>22020406</v>
      </c>
      <c r="C268" s="6" t="s">
        <v>13</v>
      </c>
      <c r="D268" s="4">
        <v>3000000</v>
      </c>
      <c r="E268" s="4">
        <v>855000</v>
      </c>
      <c r="F268" s="5">
        <v>0</v>
      </c>
      <c r="G268" s="4">
        <v>0</v>
      </c>
      <c r="H268" s="17">
        <f t="shared" si="7"/>
        <v>3000000</v>
      </c>
      <c r="I268" s="606"/>
    </row>
    <row r="269" spans="1:9">
      <c r="A269" s="7">
        <v>10</v>
      </c>
      <c r="B269" s="7">
        <v>22020404</v>
      </c>
      <c r="C269" s="6" t="s">
        <v>12</v>
      </c>
      <c r="D269" s="4">
        <v>2000000</v>
      </c>
      <c r="E269" s="5">
        <v>0</v>
      </c>
      <c r="F269" s="5">
        <v>0</v>
      </c>
      <c r="G269" s="4">
        <v>0</v>
      </c>
      <c r="H269" s="17">
        <f t="shared" si="7"/>
        <v>2000000</v>
      </c>
      <c r="I269" s="606"/>
    </row>
    <row r="270" spans="1:9">
      <c r="A270" s="7">
        <v>11</v>
      </c>
      <c r="B270" s="7">
        <v>22021062</v>
      </c>
      <c r="C270" s="6" t="s">
        <v>585</v>
      </c>
      <c r="D270" s="4">
        <v>5000000</v>
      </c>
      <c r="E270" s="5">
        <v>0</v>
      </c>
      <c r="F270" s="5">
        <v>0</v>
      </c>
      <c r="G270" s="4">
        <v>5000000</v>
      </c>
      <c r="H270" s="17">
        <f t="shared" si="7"/>
        <v>10000000</v>
      </c>
      <c r="I270" s="606" t="s">
        <v>8</v>
      </c>
    </row>
    <row r="271" spans="1:9">
      <c r="A271" s="7">
        <v>12</v>
      </c>
      <c r="B271" s="7">
        <v>22020504</v>
      </c>
      <c r="C271" s="6" t="s">
        <v>10</v>
      </c>
      <c r="D271" s="4">
        <v>10000000</v>
      </c>
      <c r="E271" s="5">
        <v>0</v>
      </c>
      <c r="F271" s="5">
        <v>0</v>
      </c>
      <c r="G271" s="4"/>
      <c r="H271" s="17">
        <f t="shared" si="7"/>
        <v>10000000</v>
      </c>
      <c r="I271" s="606"/>
    </row>
    <row r="272" spans="1:9">
      <c r="A272" s="7">
        <v>13</v>
      </c>
      <c r="B272" s="7">
        <v>22020102</v>
      </c>
      <c r="C272" s="6" t="s">
        <v>9</v>
      </c>
      <c r="D272" s="4">
        <v>14000000</v>
      </c>
      <c r="E272" s="4">
        <v>1590530</v>
      </c>
      <c r="F272" s="5">
        <v>0</v>
      </c>
      <c r="G272" s="4">
        <v>6000000</v>
      </c>
      <c r="H272" s="17">
        <f t="shared" si="7"/>
        <v>20000000</v>
      </c>
      <c r="I272" s="606" t="s">
        <v>8</v>
      </c>
    </row>
    <row r="273" spans="1:9">
      <c r="A273" s="7">
        <v>14</v>
      </c>
      <c r="B273" s="7">
        <v>22020202</v>
      </c>
      <c r="C273" s="6" t="s">
        <v>7</v>
      </c>
      <c r="D273" s="4">
        <v>3000000</v>
      </c>
      <c r="E273" s="5">
        <v>0</v>
      </c>
      <c r="F273" s="5">
        <v>0</v>
      </c>
      <c r="G273" s="4">
        <v>0</v>
      </c>
      <c r="H273" s="17">
        <f t="shared" si="7"/>
        <v>3000000</v>
      </c>
      <c r="I273" s="606"/>
    </row>
    <row r="274" spans="1:9">
      <c r="A274" s="7">
        <v>15</v>
      </c>
      <c r="B274" s="7">
        <v>22020301</v>
      </c>
      <c r="C274" s="6" t="s">
        <v>6</v>
      </c>
      <c r="D274" s="4">
        <v>4000000</v>
      </c>
      <c r="E274" s="5">
        <v>0</v>
      </c>
      <c r="F274" s="5">
        <v>0</v>
      </c>
      <c r="G274" s="4">
        <v>0</v>
      </c>
      <c r="H274" s="17">
        <f t="shared" si="7"/>
        <v>4000000</v>
      </c>
      <c r="I274" s="606"/>
    </row>
    <row r="275" spans="1:9">
      <c r="A275" s="7">
        <v>16</v>
      </c>
      <c r="B275" s="7">
        <v>22020401</v>
      </c>
      <c r="C275" s="6" t="s">
        <v>5</v>
      </c>
      <c r="D275" s="4">
        <v>7000000</v>
      </c>
      <c r="E275" s="5">
        <v>0</v>
      </c>
      <c r="F275" s="5">
        <v>0</v>
      </c>
      <c r="G275" s="4">
        <v>0</v>
      </c>
      <c r="H275" s="17">
        <f t="shared" si="7"/>
        <v>7000000</v>
      </c>
      <c r="I275" s="606"/>
    </row>
    <row r="276" spans="1:9">
      <c r="A276" s="7">
        <v>17</v>
      </c>
      <c r="B276" s="7">
        <v>22020402</v>
      </c>
      <c r="C276" s="6" t="s">
        <v>4</v>
      </c>
      <c r="D276" s="4">
        <v>4500000</v>
      </c>
      <c r="E276" s="5">
        <v>0</v>
      </c>
      <c r="F276" s="5">
        <v>0</v>
      </c>
      <c r="G276" s="4">
        <v>0</v>
      </c>
      <c r="H276" s="17">
        <f t="shared" si="7"/>
        <v>4500000</v>
      </c>
      <c r="I276" s="606"/>
    </row>
    <row r="277" spans="1:9">
      <c r="A277" s="7">
        <v>18</v>
      </c>
      <c r="B277" s="7">
        <v>22020501</v>
      </c>
      <c r="C277" s="6" t="s">
        <v>3</v>
      </c>
      <c r="D277" s="4">
        <v>4000000</v>
      </c>
      <c r="E277" s="5">
        <v>0</v>
      </c>
      <c r="F277" s="5">
        <v>0</v>
      </c>
      <c r="G277" s="4">
        <v>0</v>
      </c>
      <c r="H277" s="17">
        <f t="shared" si="7"/>
        <v>4000000</v>
      </c>
      <c r="I277" s="606"/>
    </row>
    <row r="278" spans="1:9">
      <c r="A278" s="7">
        <v>19</v>
      </c>
      <c r="B278" s="7">
        <v>22020405</v>
      </c>
      <c r="C278" s="6" t="s">
        <v>2</v>
      </c>
      <c r="D278" s="4">
        <v>5000000</v>
      </c>
      <c r="E278" s="4">
        <v>1725000</v>
      </c>
      <c r="F278" s="5">
        <v>0</v>
      </c>
      <c r="G278" s="4">
        <v>0</v>
      </c>
      <c r="H278" s="17">
        <f t="shared" si="7"/>
        <v>5000000</v>
      </c>
      <c r="I278" s="606"/>
    </row>
    <row r="279" spans="1:9">
      <c r="A279" s="7">
        <v>20</v>
      </c>
      <c r="B279" s="7">
        <v>22021007</v>
      </c>
      <c r="C279" s="6" t="s">
        <v>1</v>
      </c>
      <c r="D279" s="4">
        <v>4000000</v>
      </c>
      <c r="E279" s="5">
        <v>0</v>
      </c>
      <c r="F279" s="5">
        <v>0</v>
      </c>
      <c r="G279" s="4">
        <v>0</v>
      </c>
      <c r="H279" s="17">
        <f t="shared" si="7"/>
        <v>4000000</v>
      </c>
      <c r="I279" s="606"/>
    </row>
    <row r="280" spans="1:9">
      <c r="A280" s="870" t="s">
        <v>0</v>
      </c>
      <c r="B280" s="871"/>
      <c r="C280" s="872"/>
      <c r="D280" s="2">
        <f>SUM(D260:D279)</f>
        <v>195000000</v>
      </c>
      <c r="E280" s="2">
        <f>SUM(E260:E279)</f>
        <v>14072530</v>
      </c>
      <c r="F280" s="2">
        <f>SUM(F260:F279)</f>
        <v>0</v>
      </c>
      <c r="G280" s="2">
        <f>SUM(G260:G279)</f>
        <v>20000000</v>
      </c>
      <c r="H280" s="2">
        <f>SUM(H260:H279)</f>
        <v>215000000</v>
      </c>
      <c r="I280" s="2"/>
    </row>
    <row r="281" spans="1:9">
      <c r="A281" s="35"/>
      <c r="B281" s="35"/>
      <c r="C281" s="35"/>
      <c r="D281" s="34"/>
      <c r="E281" s="34"/>
      <c r="F281" s="34"/>
      <c r="G281" s="34"/>
      <c r="H281" s="34"/>
    </row>
    <row r="282" spans="1:9">
      <c r="A282" s="35"/>
      <c r="B282" s="35"/>
      <c r="C282" s="35"/>
      <c r="D282" s="34"/>
      <c r="E282" s="34"/>
      <c r="F282" s="34"/>
      <c r="G282" s="34"/>
      <c r="H282" s="34"/>
      <c r="I282" s="242"/>
    </row>
    <row r="283" spans="1:9">
      <c r="A283" s="35"/>
      <c r="B283" s="35"/>
      <c r="C283" s="35"/>
      <c r="D283" s="34"/>
      <c r="E283" s="34"/>
      <c r="F283" s="34"/>
      <c r="G283" s="34"/>
      <c r="H283" s="34"/>
      <c r="I283" s="242"/>
    </row>
    <row r="284" spans="1:9">
      <c r="A284" s="35"/>
      <c r="B284" s="35"/>
      <c r="C284" s="35"/>
      <c r="D284" s="34"/>
      <c r="E284" s="34"/>
      <c r="F284" s="34"/>
      <c r="G284" s="34"/>
      <c r="H284" s="34"/>
      <c r="I284" s="242"/>
    </row>
    <row r="285" spans="1:9">
      <c r="A285" s="35"/>
      <c r="B285" s="35"/>
      <c r="C285" s="35"/>
      <c r="D285" s="34"/>
      <c r="E285" s="34"/>
      <c r="F285" s="34"/>
      <c r="G285" s="34"/>
      <c r="H285" s="34"/>
      <c r="I285" s="242"/>
    </row>
    <row r="286" spans="1:9">
      <c r="A286" s="35"/>
      <c r="B286" s="35"/>
      <c r="C286" s="35"/>
      <c r="D286" s="34"/>
      <c r="E286" s="34"/>
      <c r="F286" s="34"/>
      <c r="G286" s="34"/>
      <c r="H286" s="34"/>
      <c r="I286" s="242"/>
    </row>
    <row r="287" spans="1:9">
      <c r="A287" s="35"/>
      <c r="B287" s="35"/>
      <c r="C287" s="35"/>
      <c r="D287" s="34"/>
      <c r="E287" s="34"/>
      <c r="F287" s="34"/>
      <c r="G287" s="34"/>
      <c r="H287" s="34"/>
      <c r="I287" s="242"/>
    </row>
    <row r="288" spans="1:9">
      <c r="A288" s="35"/>
      <c r="B288" s="35"/>
      <c r="C288" s="35"/>
      <c r="D288" s="34"/>
      <c r="E288" s="34"/>
      <c r="F288" s="34"/>
      <c r="G288" s="34"/>
      <c r="H288" s="34"/>
      <c r="I288" s="242"/>
    </row>
    <row r="289" spans="1:9">
      <c r="A289" s="35"/>
      <c r="B289" s="35"/>
      <c r="C289" s="35"/>
      <c r="D289" s="34"/>
      <c r="E289" s="34"/>
      <c r="F289" s="34"/>
      <c r="G289" s="34"/>
      <c r="H289" s="34"/>
      <c r="I289" s="242"/>
    </row>
    <row r="290" spans="1:9">
      <c r="A290" s="35"/>
      <c r="B290" s="35"/>
      <c r="C290" s="35"/>
      <c r="D290" s="34"/>
      <c r="E290" s="34"/>
      <c r="F290" s="34"/>
      <c r="G290" s="34"/>
      <c r="H290" s="34"/>
      <c r="I290" s="242"/>
    </row>
    <row r="291" spans="1:9">
      <c r="A291" s="35"/>
      <c r="B291" s="35"/>
      <c r="C291" s="35"/>
      <c r="D291" s="34"/>
      <c r="E291" s="34"/>
      <c r="F291" s="34"/>
      <c r="G291" s="34"/>
      <c r="H291" s="34"/>
      <c r="I291" s="242"/>
    </row>
    <row r="292" spans="1:9">
      <c r="A292" s="35"/>
      <c r="B292" s="35"/>
      <c r="C292" s="35"/>
      <c r="D292" s="34"/>
      <c r="E292" s="34"/>
      <c r="F292" s="34"/>
      <c r="G292" s="34"/>
      <c r="H292" s="34"/>
      <c r="I292" s="242"/>
    </row>
    <row r="293" spans="1:9">
      <c r="A293" s="867" t="s">
        <v>33</v>
      </c>
      <c r="B293" s="867"/>
      <c r="C293" s="867"/>
      <c r="D293" s="867"/>
      <c r="E293" s="867"/>
      <c r="F293" s="867"/>
      <c r="G293" s="867"/>
      <c r="H293" s="867"/>
    </row>
    <row r="294" spans="1:9">
      <c r="A294" s="867" t="s">
        <v>1450</v>
      </c>
      <c r="B294" s="867"/>
      <c r="C294" s="867"/>
      <c r="D294" s="867"/>
      <c r="E294" s="867"/>
      <c r="F294" s="867"/>
      <c r="G294" s="867"/>
      <c r="H294" s="867"/>
    </row>
    <row r="295" spans="1:9">
      <c r="A295" s="867" t="s">
        <v>32</v>
      </c>
      <c r="B295" s="867"/>
      <c r="C295" s="867"/>
      <c r="D295" s="867"/>
      <c r="E295" s="867"/>
      <c r="F295" s="867"/>
      <c r="G295" s="867"/>
      <c r="H295" s="867"/>
    </row>
    <row r="296" spans="1:9">
      <c r="A296" s="175"/>
      <c r="B296" s="175"/>
      <c r="C296" s="237"/>
      <c r="D296" s="175"/>
      <c r="E296" s="175"/>
      <c r="F296" s="175"/>
      <c r="G296" s="175"/>
      <c r="H296" s="175"/>
    </row>
    <row r="297" spans="1:9">
      <c r="A297" s="879" t="s">
        <v>434</v>
      </c>
      <c r="B297" s="879"/>
      <c r="C297" s="879"/>
      <c r="D297" s="879"/>
      <c r="E297" s="879"/>
      <c r="F297" s="879"/>
      <c r="G297" s="879"/>
      <c r="H297" s="879"/>
      <c r="I297" s="879"/>
    </row>
    <row r="298" spans="1:9">
      <c r="A298" s="175"/>
      <c r="B298" s="175"/>
      <c r="C298" s="237"/>
      <c r="D298" s="175"/>
      <c r="E298" s="175"/>
      <c r="F298" s="175"/>
      <c r="G298" s="175"/>
      <c r="H298" s="175"/>
    </row>
    <row r="299" spans="1:9">
      <c r="A299" s="869" t="s">
        <v>418</v>
      </c>
      <c r="B299" s="869"/>
      <c r="C299" s="869"/>
      <c r="D299" s="869"/>
      <c r="E299" s="869"/>
      <c r="F299" s="869"/>
      <c r="G299" s="869"/>
      <c r="H299" s="869"/>
      <c r="I299" s="869"/>
    </row>
    <row r="300" spans="1:9" ht="24">
      <c r="A300" s="12" t="s">
        <v>30</v>
      </c>
      <c r="B300" s="12" t="s">
        <v>29</v>
      </c>
      <c r="C300" s="12" t="s">
        <v>28</v>
      </c>
      <c r="D300" s="12" t="s">
        <v>27</v>
      </c>
      <c r="E300" s="12" t="s">
        <v>26</v>
      </c>
      <c r="F300" s="12" t="s">
        <v>25</v>
      </c>
      <c r="G300" s="12" t="s">
        <v>24</v>
      </c>
      <c r="H300" s="12" t="s">
        <v>1451</v>
      </c>
      <c r="I300" s="16" t="s">
        <v>22</v>
      </c>
    </row>
    <row r="301" spans="1:9">
      <c r="A301" s="526" t="s">
        <v>82</v>
      </c>
      <c r="B301" s="48">
        <v>22020102</v>
      </c>
      <c r="C301" s="47" t="s">
        <v>83</v>
      </c>
      <c r="D301" s="46">
        <v>10000000</v>
      </c>
      <c r="E301" s="37">
        <v>975000</v>
      </c>
      <c r="F301" s="37">
        <v>0</v>
      </c>
      <c r="G301" s="37">
        <v>2500000</v>
      </c>
      <c r="H301" s="17">
        <f t="shared" ref="H301:H312" si="8">D301+G301-F301</f>
        <v>12500000</v>
      </c>
      <c r="I301" s="9" t="s">
        <v>8</v>
      </c>
    </row>
    <row r="302" spans="1:9">
      <c r="A302" s="529" t="s">
        <v>81</v>
      </c>
      <c r="B302" s="41">
        <v>22020201</v>
      </c>
      <c r="C302" s="40" t="s">
        <v>84</v>
      </c>
      <c r="D302" s="44">
        <v>2000000</v>
      </c>
      <c r="E302" s="43">
        <v>0</v>
      </c>
      <c r="F302" s="37">
        <v>0</v>
      </c>
      <c r="G302" s="43">
        <f>11500000-4000000</f>
        <v>7500000</v>
      </c>
      <c r="H302" s="17">
        <f t="shared" si="8"/>
        <v>9500000</v>
      </c>
      <c r="I302" s="9" t="s">
        <v>8</v>
      </c>
    </row>
    <row r="303" spans="1:9">
      <c r="A303" s="529" t="s">
        <v>80</v>
      </c>
      <c r="B303" s="41">
        <v>22020202</v>
      </c>
      <c r="C303" s="40" t="s">
        <v>85</v>
      </c>
      <c r="D303" s="44">
        <v>200000</v>
      </c>
      <c r="E303" s="43">
        <v>0</v>
      </c>
      <c r="F303" s="37">
        <v>0</v>
      </c>
      <c r="G303" s="43">
        <v>0</v>
      </c>
      <c r="H303" s="17">
        <f t="shared" si="8"/>
        <v>200000</v>
      </c>
      <c r="I303" s="9"/>
    </row>
    <row r="304" spans="1:9">
      <c r="A304" s="529" t="s">
        <v>79</v>
      </c>
      <c r="B304" s="41">
        <v>22020301</v>
      </c>
      <c r="C304" s="40" t="s">
        <v>90</v>
      </c>
      <c r="D304" s="44">
        <v>2700000</v>
      </c>
      <c r="E304" s="43">
        <v>960000</v>
      </c>
      <c r="F304" s="37">
        <v>0</v>
      </c>
      <c r="G304" s="43">
        <v>2000000</v>
      </c>
      <c r="H304" s="17">
        <f t="shared" si="8"/>
        <v>4700000</v>
      </c>
      <c r="I304" s="9" t="s">
        <v>8</v>
      </c>
    </row>
    <row r="305" spans="1:9">
      <c r="A305" s="529" t="s">
        <v>78</v>
      </c>
      <c r="B305" s="41">
        <v>22020305</v>
      </c>
      <c r="C305" s="40" t="s">
        <v>110</v>
      </c>
      <c r="D305" s="44">
        <v>2500000</v>
      </c>
      <c r="E305" s="43">
        <v>2480000</v>
      </c>
      <c r="F305" s="37">
        <v>0</v>
      </c>
      <c r="G305" s="43">
        <v>2000000</v>
      </c>
      <c r="H305" s="17">
        <f t="shared" si="8"/>
        <v>4500000</v>
      </c>
      <c r="I305" s="9" t="s">
        <v>8</v>
      </c>
    </row>
    <row r="306" spans="1:9">
      <c r="A306" s="529" t="s">
        <v>77</v>
      </c>
      <c r="B306" s="41">
        <v>22020401</v>
      </c>
      <c r="C306" s="40" t="s">
        <v>91</v>
      </c>
      <c r="D306" s="44">
        <v>5300000</v>
      </c>
      <c r="E306" s="43">
        <v>0</v>
      </c>
      <c r="F306" s="37">
        <v>0</v>
      </c>
      <c r="G306" s="43">
        <v>2000000</v>
      </c>
      <c r="H306" s="17">
        <f t="shared" si="8"/>
        <v>7300000</v>
      </c>
      <c r="I306" s="9" t="s">
        <v>8</v>
      </c>
    </row>
    <row r="307" spans="1:9">
      <c r="A307" s="529" t="s">
        <v>76</v>
      </c>
      <c r="B307" s="41">
        <v>22020402</v>
      </c>
      <c r="C307" s="40" t="s">
        <v>109</v>
      </c>
      <c r="D307" s="44">
        <v>1000000</v>
      </c>
      <c r="E307" s="43">
        <v>0</v>
      </c>
      <c r="F307" s="37">
        <v>0</v>
      </c>
      <c r="G307" s="43">
        <v>200000</v>
      </c>
      <c r="H307" s="17">
        <f t="shared" si="8"/>
        <v>1200000</v>
      </c>
      <c r="I307" s="9" t="s">
        <v>8</v>
      </c>
    </row>
    <row r="308" spans="1:9">
      <c r="A308" s="529" t="s">
        <v>75</v>
      </c>
      <c r="B308" s="41">
        <v>22020501</v>
      </c>
      <c r="C308" s="40" t="s">
        <v>89</v>
      </c>
      <c r="D308" s="44">
        <v>5000000</v>
      </c>
      <c r="E308" s="43">
        <v>3880000</v>
      </c>
      <c r="F308" s="37">
        <v>0</v>
      </c>
      <c r="G308" s="43">
        <f>10000000-3000000</f>
        <v>7000000</v>
      </c>
      <c r="H308" s="17">
        <f t="shared" si="8"/>
        <v>12000000</v>
      </c>
      <c r="I308" s="9" t="s">
        <v>8</v>
      </c>
    </row>
    <row r="309" spans="1:9">
      <c r="A309" s="529" t="s">
        <v>108</v>
      </c>
      <c r="B309" s="41">
        <v>22020709</v>
      </c>
      <c r="C309" s="40" t="s">
        <v>107</v>
      </c>
      <c r="D309" s="44">
        <v>6000000</v>
      </c>
      <c r="E309" s="43">
        <v>5960000</v>
      </c>
      <c r="F309" s="37">
        <v>0</v>
      </c>
      <c r="G309" s="43">
        <v>8000000</v>
      </c>
      <c r="H309" s="17">
        <f t="shared" si="8"/>
        <v>14000000</v>
      </c>
      <c r="I309" s="9" t="s">
        <v>8</v>
      </c>
    </row>
    <row r="310" spans="1:9">
      <c r="A310" s="529" t="s">
        <v>106</v>
      </c>
      <c r="B310" s="41">
        <v>22020503</v>
      </c>
      <c r="C310" s="40" t="s">
        <v>105</v>
      </c>
      <c r="D310" s="44">
        <v>11500000</v>
      </c>
      <c r="E310" s="43">
        <v>10526000</v>
      </c>
      <c r="F310" s="37">
        <v>0</v>
      </c>
      <c r="G310" s="43">
        <v>3300000</v>
      </c>
      <c r="H310" s="17">
        <f t="shared" si="8"/>
        <v>14800000</v>
      </c>
      <c r="I310" s="9"/>
    </row>
    <row r="311" spans="1:9">
      <c r="A311" s="529" t="s">
        <v>104</v>
      </c>
      <c r="B311" s="41">
        <v>22020901</v>
      </c>
      <c r="C311" s="40" t="s">
        <v>103</v>
      </c>
      <c r="D311" s="44">
        <v>50000</v>
      </c>
      <c r="E311" s="43">
        <v>0</v>
      </c>
      <c r="F311" s="37">
        <v>0</v>
      </c>
      <c r="G311" s="43">
        <v>0</v>
      </c>
      <c r="H311" s="17">
        <f t="shared" si="8"/>
        <v>50000</v>
      </c>
      <c r="I311" s="9"/>
    </row>
    <row r="312" spans="1:9">
      <c r="A312" s="607">
        <v>10</v>
      </c>
      <c r="B312" s="41">
        <v>22021007</v>
      </c>
      <c r="C312" s="40" t="s">
        <v>87</v>
      </c>
      <c r="D312" s="39">
        <v>750000</v>
      </c>
      <c r="E312" s="38">
        <v>0</v>
      </c>
      <c r="F312" s="37">
        <v>0</v>
      </c>
      <c r="G312" s="36">
        <v>500000</v>
      </c>
      <c r="H312" s="17">
        <f t="shared" si="8"/>
        <v>1250000</v>
      </c>
      <c r="I312" s="9" t="s">
        <v>8</v>
      </c>
    </row>
    <row r="313" spans="1:9">
      <c r="A313" s="870" t="s">
        <v>0</v>
      </c>
      <c r="B313" s="871"/>
      <c r="C313" s="872"/>
      <c r="D313" s="2">
        <f>SUM(D301:D312)</f>
        <v>47000000</v>
      </c>
      <c r="E313" s="2">
        <f>SUM(E301:E312)</f>
        <v>24781000</v>
      </c>
      <c r="F313" s="2">
        <f>SUM(F301:F312)</f>
        <v>0</v>
      </c>
      <c r="G313" s="2">
        <f>SUM(G301:G312)</f>
        <v>35000000</v>
      </c>
      <c r="H313" s="2">
        <f>SUM(H301:H312)</f>
        <v>82000000</v>
      </c>
      <c r="I313" s="9"/>
    </row>
    <row r="314" spans="1:9">
      <c r="I314"/>
    </row>
    <row r="315" spans="1:9">
      <c r="A315" s="35"/>
      <c r="B315" s="35"/>
      <c r="C315" s="35"/>
      <c r="D315" s="34"/>
      <c r="E315" s="34"/>
      <c r="F315" s="34"/>
      <c r="G315" s="34"/>
      <c r="H315" s="34"/>
    </row>
    <row r="316" spans="1:9">
      <c r="A316" s="35"/>
      <c r="B316" s="35"/>
      <c r="C316" s="35"/>
      <c r="D316" s="34"/>
      <c r="E316" s="34"/>
      <c r="F316" s="34"/>
      <c r="G316" s="34"/>
      <c r="H316" s="34"/>
      <c r="I316" s="242"/>
    </row>
    <row r="317" spans="1:9">
      <c r="A317" s="35"/>
      <c r="B317" s="35"/>
      <c r="C317" s="35"/>
      <c r="D317" s="34"/>
      <c r="E317" s="34"/>
      <c r="F317" s="34"/>
      <c r="G317" s="34"/>
      <c r="H317" s="34"/>
      <c r="I317" s="242"/>
    </row>
    <row r="318" spans="1:9">
      <c r="A318" s="35"/>
      <c r="B318" s="35"/>
      <c r="C318" s="35"/>
      <c r="D318" s="34"/>
      <c r="E318" s="34"/>
      <c r="F318" s="34"/>
      <c r="G318" s="34"/>
      <c r="H318" s="34"/>
      <c r="I318" s="242"/>
    </row>
    <row r="319" spans="1:9">
      <c r="A319" s="35"/>
      <c r="B319" s="35"/>
      <c r="C319" s="35"/>
      <c r="D319" s="34"/>
      <c r="E319" s="34"/>
      <c r="F319" s="34"/>
      <c r="G319" s="34"/>
      <c r="H319" s="34"/>
      <c r="I319" s="242"/>
    </row>
    <row r="320" spans="1:9">
      <c r="A320" s="35"/>
      <c r="B320" s="35"/>
      <c r="C320" s="35"/>
      <c r="D320" s="34"/>
      <c r="E320" s="34"/>
      <c r="F320" s="34"/>
      <c r="G320" s="34"/>
      <c r="H320" s="34"/>
      <c r="I320" s="242"/>
    </row>
    <row r="321" spans="1:9">
      <c r="A321" s="35"/>
      <c r="B321" s="35"/>
      <c r="C321" s="35"/>
      <c r="D321" s="34"/>
      <c r="E321" s="34"/>
      <c r="F321" s="34"/>
      <c r="G321" s="34"/>
      <c r="H321" s="34"/>
      <c r="I321" s="242"/>
    </row>
    <row r="322" spans="1:9">
      <c r="A322" s="35"/>
      <c r="B322" s="35"/>
      <c r="C322" s="35"/>
      <c r="D322" s="34"/>
      <c r="E322" s="34"/>
      <c r="F322" s="34"/>
      <c r="G322" s="34"/>
      <c r="H322" s="34"/>
      <c r="I322" s="242"/>
    </row>
    <row r="323" spans="1:9">
      <c r="A323" s="35"/>
      <c r="B323" s="35"/>
      <c r="C323" s="35"/>
      <c r="D323" s="34"/>
      <c r="E323" s="34"/>
      <c r="F323" s="34"/>
      <c r="G323" s="34"/>
      <c r="H323" s="34"/>
      <c r="I323" s="242"/>
    </row>
    <row r="324" spans="1:9">
      <c r="A324" s="35"/>
      <c r="B324" s="35"/>
      <c r="C324" s="35"/>
      <c r="D324" s="34"/>
      <c r="E324" s="34"/>
      <c r="F324" s="34"/>
      <c r="G324" s="34"/>
      <c r="H324" s="34"/>
      <c r="I324" s="242"/>
    </row>
    <row r="325" spans="1:9">
      <c r="A325" s="35"/>
      <c r="B325" s="35"/>
      <c r="C325" s="35"/>
      <c r="D325" s="34"/>
      <c r="E325" s="34"/>
      <c r="F325" s="34"/>
      <c r="G325" s="34"/>
      <c r="H325" s="34"/>
      <c r="I325" s="242"/>
    </row>
    <row r="326" spans="1:9">
      <c r="A326" s="35"/>
      <c r="B326" s="35"/>
      <c r="C326" s="35"/>
      <c r="D326" s="34"/>
      <c r="E326" s="34"/>
      <c r="F326" s="34"/>
      <c r="G326" s="34"/>
      <c r="H326" s="34"/>
      <c r="I326" s="242"/>
    </row>
    <row r="327" spans="1:9">
      <c r="A327" s="35"/>
      <c r="B327" s="35"/>
      <c r="C327" s="35"/>
      <c r="D327" s="34"/>
      <c r="E327" s="34"/>
      <c r="F327" s="34"/>
      <c r="G327" s="34"/>
      <c r="H327" s="34"/>
      <c r="I327" s="242"/>
    </row>
    <row r="328" spans="1:9">
      <c r="A328" s="35"/>
      <c r="B328" s="35"/>
      <c r="C328" s="35"/>
      <c r="D328" s="34"/>
      <c r="E328" s="34"/>
      <c r="F328" s="34"/>
      <c r="G328" s="34"/>
      <c r="H328" s="34"/>
      <c r="I328" s="242"/>
    </row>
    <row r="329" spans="1:9">
      <c r="A329" s="35"/>
      <c r="B329" s="35"/>
      <c r="C329" s="35"/>
      <c r="D329" s="34"/>
      <c r="E329" s="34"/>
      <c r="F329" s="34"/>
      <c r="G329" s="34"/>
      <c r="H329" s="34"/>
      <c r="I329" s="242"/>
    </row>
    <row r="330" spans="1:9">
      <c r="A330" s="35"/>
      <c r="B330" s="35"/>
      <c r="C330" s="35"/>
      <c r="D330" s="34"/>
      <c r="E330" s="34"/>
      <c r="F330" s="34"/>
      <c r="G330" s="34"/>
      <c r="H330" s="34"/>
      <c r="I330" s="242"/>
    </row>
    <row r="331" spans="1:9">
      <c r="A331" s="35"/>
      <c r="B331" s="35"/>
      <c r="C331" s="35"/>
      <c r="D331" s="34"/>
      <c r="E331" s="34"/>
      <c r="F331" s="34"/>
      <c r="G331" s="34"/>
      <c r="H331" s="34"/>
      <c r="I331" s="242"/>
    </row>
    <row r="332" spans="1:9">
      <c r="A332" s="35"/>
      <c r="B332" s="35"/>
      <c r="C332" s="35"/>
      <c r="D332" s="34"/>
      <c r="E332" s="34"/>
      <c r="F332" s="34"/>
      <c r="G332" s="34"/>
      <c r="H332" s="34"/>
      <c r="I332" s="242"/>
    </row>
    <row r="333" spans="1:9">
      <c r="A333" s="35"/>
      <c r="B333" s="35"/>
      <c r="C333" s="35"/>
      <c r="D333" s="34"/>
      <c r="E333" s="34"/>
      <c r="F333" s="34"/>
      <c r="G333" s="34"/>
      <c r="H333" s="34"/>
      <c r="I333" s="242"/>
    </row>
    <row r="334" spans="1:9">
      <c r="A334" s="35"/>
      <c r="B334" s="35"/>
      <c r="C334" s="35"/>
      <c r="D334" s="34"/>
      <c r="E334" s="34"/>
      <c r="F334" s="34"/>
      <c r="G334" s="34"/>
      <c r="H334" s="34"/>
      <c r="I334" s="242"/>
    </row>
    <row r="335" spans="1:9">
      <c r="A335" s="867" t="s">
        <v>33</v>
      </c>
      <c r="B335" s="867"/>
      <c r="C335" s="867"/>
      <c r="D335" s="867"/>
      <c r="E335" s="867"/>
      <c r="F335" s="867"/>
      <c r="G335" s="867"/>
      <c r="H335" s="867"/>
    </row>
    <row r="336" spans="1:9">
      <c r="A336" s="867" t="s">
        <v>1450</v>
      </c>
      <c r="B336" s="867"/>
      <c r="C336" s="867"/>
      <c r="D336" s="867"/>
      <c r="E336" s="867"/>
      <c r="F336" s="867"/>
      <c r="G336" s="867"/>
      <c r="H336" s="867"/>
    </row>
    <row r="337" spans="1:9">
      <c r="A337" s="867" t="s">
        <v>32</v>
      </c>
      <c r="B337" s="867"/>
      <c r="C337" s="867"/>
      <c r="D337" s="867"/>
      <c r="E337" s="867"/>
      <c r="F337" s="867"/>
      <c r="G337" s="867"/>
      <c r="H337" s="867"/>
    </row>
    <row r="339" spans="1:9">
      <c r="A339" s="868" t="s">
        <v>587</v>
      </c>
      <c r="B339" s="868"/>
      <c r="C339" s="868"/>
      <c r="D339" s="868"/>
      <c r="E339" s="868"/>
      <c r="F339" s="868"/>
      <c r="G339" s="868"/>
      <c r="H339" s="868"/>
      <c r="I339" s="868"/>
    </row>
    <row r="341" spans="1:9">
      <c r="A341" s="869" t="s">
        <v>160</v>
      </c>
      <c r="B341" s="869"/>
      <c r="C341" s="869"/>
      <c r="D341" s="869"/>
      <c r="E341" s="869"/>
      <c r="F341" s="869"/>
      <c r="G341" s="869"/>
      <c r="H341" s="869"/>
      <c r="I341" s="869"/>
    </row>
    <row r="342" spans="1:9" ht="24">
      <c r="A342" s="12" t="s">
        <v>30</v>
      </c>
      <c r="B342" s="12" t="s">
        <v>29</v>
      </c>
      <c r="C342" s="12" t="s">
        <v>28</v>
      </c>
      <c r="D342" s="12" t="s">
        <v>27</v>
      </c>
      <c r="E342" s="12" t="s">
        <v>26</v>
      </c>
      <c r="F342" s="12" t="s">
        <v>25</v>
      </c>
      <c r="G342" s="12" t="s">
        <v>24</v>
      </c>
      <c r="H342" s="12" t="s">
        <v>1451</v>
      </c>
      <c r="I342" s="16" t="s">
        <v>22</v>
      </c>
    </row>
    <row r="343" spans="1:9">
      <c r="A343" s="7">
        <v>1</v>
      </c>
      <c r="B343" s="18">
        <v>22020605</v>
      </c>
      <c r="C343" s="6" t="s">
        <v>44</v>
      </c>
      <c r="D343" s="4">
        <v>294000000</v>
      </c>
      <c r="E343" s="4">
        <v>154930909</v>
      </c>
      <c r="F343" s="4">
        <v>0</v>
      </c>
      <c r="G343" s="4">
        <v>90000000</v>
      </c>
      <c r="H343" s="17">
        <f t="shared" ref="H343:H354" si="9">D343+G343-F343</f>
        <v>384000000</v>
      </c>
      <c r="I343" s="9" t="s">
        <v>8</v>
      </c>
    </row>
    <row r="344" spans="1:9">
      <c r="A344" s="7">
        <v>2</v>
      </c>
      <c r="B344" s="18">
        <v>22020102</v>
      </c>
      <c r="C344" s="6" t="s">
        <v>9</v>
      </c>
      <c r="D344" s="4">
        <v>3500000</v>
      </c>
      <c r="E344" s="4">
        <v>998000</v>
      </c>
      <c r="F344" s="4">
        <v>0</v>
      </c>
      <c r="G344" s="4">
        <v>0</v>
      </c>
      <c r="H344" s="17">
        <f t="shared" si="9"/>
        <v>3500000</v>
      </c>
      <c r="I344" s="9"/>
    </row>
    <row r="345" spans="1:9">
      <c r="A345" s="7">
        <v>3</v>
      </c>
      <c r="B345" s="18">
        <v>22020201</v>
      </c>
      <c r="C345" s="6" t="s">
        <v>35</v>
      </c>
      <c r="D345" s="4">
        <v>1200000</v>
      </c>
      <c r="E345" s="5">
        <v>0</v>
      </c>
      <c r="F345" s="4">
        <v>0</v>
      </c>
      <c r="G345" s="4">
        <v>0</v>
      </c>
      <c r="H345" s="17">
        <f t="shared" si="9"/>
        <v>1200000</v>
      </c>
      <c r="I345" s="9"/>
    </row>
    <row r="346" spans="1:9">
      <c r="A346" s="7">
        <v>4</v>
      </c>
      <c r="B346" s="18">
        <v>22020202</v>
      </c>
      <c r="C346" s="6" t="s">
        <v>7</v>
      </c>
      <c r="D346" s="4">
        <v>1300000</v>
      </c>
      <c r="E346" s="5">
        <v>0</v>
      </c>
      <c r="F346" s="4">
        <v>0</v>
      </c>
      <c r="G346" s="4">
        <v>0</v>
      </c>
      <c r="H346" s="17">
        <f t="shared" si="9"/>
        <v>1300000</v>
      </c>
      <c r="I346" s="9"/>
    </row>
    <row r="347" spans="1:9">
      <c r="A347" s="7">
        <v>5</v>
      </c>
      <c r="B347" s="18">
        <v>22020301</v>
      </c>
      <c r="C347" s="6" t="s">
        <v>6</v>
      </c>
      <c r="D347" s="4">
        <v>4000000</v>
      </c>
      <c r="E347" s="5">
        <v>0</v>
      </c>
      <c r="F347" s="4">
        <v>0</v>
      </c>
      <c r="G347" s="4">
        <v>0</v>
      </c>
      <c r="H347" s="17">
        <f t="shared" si="9"/>
        <v>4000000</v>
      </c>
      <c r="I347" s="9"/>
    </row>
    <row r="348" spans="1:9">
      <c r="A348" s="7">
        <v>6</v>
      </c>
      <c r="B348" s="18">
        <v>22020305</v>
      </c>
      <c r="C348" s="6" t="s">
        <v>19</v>
      </c>
      <c r="D348" s="4">
        <v>2000000</v>
      </c>
      <c r="E348" s="5">
        <v>0</v>
      </c>
      <c r="F348" s="4">
        <v>0</v>
      </c>
      <c r="G348" s="4">
        <v>0</v>
      </c>
      <c r="H348" s="17">
        <f t="shared" si="9"/>
        <v>2000000</v>
      </c>
      <c r="I348" s="9"/>
    </row>
    <row r="349" spans="1:9">
      <c r="A349" s="7">
        <v>7</v>
      </c>
      <c r="B349" s="18">
        <v>22020401</v>
      </c>
      <c r="C349" s="6" t="s">
        <v>5</v>
      </c>
      <c r="D349" s="4">
        <v>5000000</v>
      </c>
      <c r="E349" s="5">
        <v>0</v>
      </c>
      <c r="F349" s="4">
        <v>0</v>
      </c>
      <c r="G349" s="4">
        <v>0</v>
      </c>
      <c r="H349" s="17">
        <f t="shared" si="9"/>
        <v>5000000</v>
      </c>
      <c r="I349" s="9"/>
    </row>
    <row r="350" spans="1:9">
      <c r="A350" s="7">
        <v>8</v>
      </c>
      <c r="B350" s="18">
        <v>22020402</v>
      </c>
      <c r="C350" s="6" t="s">
        <v>4</v>
      </c>
      <c r="D350" s="4">
        <v>2000000</v>
      </c>
      <c r="E350" s="5">
        <v>0</v>
      </c>
      <c r="F350" s="4">
        <v>0</v>
      </c>
      <c r="G350" s="4">
        <v>0</v>
      </c>
      <c r="H350" s="17">
        <f t="shared" si="9"/>
        <v>2000000</v>
      </c>
      <c r="I350" s="9"/>
    </row>
    <row r="351" spans="1:9">
      <c r="A351" s="7">
        <v>9</v>
      </c>
      <c r="B351" s="18">
        <v>22020501</v>
      </c>
      <c r="C351" s="6" t="s">
        <v>3</v>
      </c>
      <c r="D351" s="4">
        <v>5000000</v>
      </c>
      <c r="E351" s="5">
        <v>0</v>
      </c>
      <c r="F351" s="4">
        <v>0</v>
      </c>
      <c r="G351" s="4">
        <v>0</v>
      </c>
      <c r="H351" s="17">
        <f t="shared" si="9"/>
        <v>5000000</v>
      </c>
      <c r="I351" s="9"/>
    </row>
    <row r="352" spans="1:9">
      <c r="A352" s="7">
        <v>10</v>
      </c>
      <c r="B352" s="18">
        <v>22021001</v>
      </c>
      <c r="C352" s="6" t="s">
        <v>37</v>
      </c>
      <c r="D352" s="4">
        <v>1500000</v>
      </c>
      <c r="E352" s="5">
        <v>0</v>
      </c>
      <c r="F352" s="4">
        <v>0</v>
      </c>
      <c r="G352" s="4">
        <v>0</v>
      </c>
      <c r="H352" s="17">
        <f t="shared" si="9"/>
        <v>1500000</v>
      </c>
      <c r="I352" s="9"/>
    </row>
    <row r="353" spans="1:9">
      <c r="A353" s="7">
        <v>11</v>
      </c>
      <c r="B353" s="18">
        <v>22020203</v>
      </c>
      <c r="C353" s="6" t="s">
        <v>57</v>
      </c>
      <c r="D353" s="4">
        <v>1500000</v>
      </c>
      <c r="E353" s="5">
        <v>0</v>
      </c>
      <c r="F353" s="4">
        <v>0</v>
      </c>
      <c r="G353" s="4">
        <v>0</v>
      </c>
      <c r="H353" s="17">
        <f t="shared" si="9"/>
        <v>1500000</v>
      </c>
      <c r="I353" s="9"/>
    </row>
    <row r="354" spans="1:9">
      <c r="A354" s="7">
        <v>12</v>
      </c>
      <c r="B354" s="18">
        <v>22020601</v>
      </c>
      <c r="C354" s="6" t="s">
        <v>58</v>
      </c>
      <c r="D354" s="4">
        <v>270000000</v>
      </c>
      <c r="E354" s="4">
        <v>154876400</v>
      </c>
      <c r="F354" s="4">
        <v>0</v>
      </c>
      <c r="G354" s="13">
        <v>70000000</v>
      </c>
      <c r="H354" s="17">
        <f t="shared" si="9"/>
        <v>340000000</v>
      </c>
      <c r="I354" s="9" t="s">
        <v>8</v>
      </c>
    </row>
    <row r="355" spans="1:9">
      <c r="A355" s="870" t="s">
        <v>0</v>
      </c>
      <c r="B355" s="871"/>
      <c r="C355" s="872"/>
      <c r="D355" s="2">
        <f>SUM(D343:D354)</f>
        <v>591000000</v>
      </c>
      <c r="E355" s="2">
        <f>SUM(E343:E354)</f>
        <v>310805309</v>
      </c>
      <c r="F355" s="2">
        <f>SUM(F343:F354)</f>
        <v>0</v>
      </c>
      <c r="G355" s="2">
        <f>SUM(G343:G354)</f>
        <v>160000000</v>
      </c>
      <c r="H355" s="2">
        <f>SUM(H343:H354)</f>
        <v>751000000</v>
      </c>
      <c r="I355" s="9"/>
    </row>
    <row r="356" spans="1:9">
      <c r="I356"/>
    </row>
    <row r="357" spans="1:9">
      <c r="A357" s="35"/>
      <c r="B357" s="35"/>
      <c r="C357" s="35"/>
      <c r="D357" s="34"/>
      <c r="E357" s="34"/>
      <c r="F357" s="34"/>
      <c r="G357" s="34"/>
      <c r="H357" s="34"/>
    </row>
    <row r="358" spans="1:9">
      <c r="A358" s="35"/>
      <c r="B358" s="35"/>
      <c r="C358" s="35"/>
      <c r="D358" s="34"/>
      <c r="E358" s="34"/>
      <c r="F358" s="34"/>
      <c r="G358" s="34"/>
      <c r="H358" s="34"/>
      <c r="I358" s="242"/>
    </row>
    <row r="359" spans="1:9">
      <c r="A359" s="35"/>
      <c r="B359" s="35"/>
      <c r="C359" s="35"/>
      <c r="D359" s="34"/>
      <c r="E359" s="34"/>
      <c r="F359" s="34"/>
      <c r="G359" s="34"/>
      <c r="H359" s="34"/>
      <c r="I359" s="242"/>
    </row>
    <row r="360" spans="1:9">
      <c r="A360" s="35"/>
      <c r="B360" s="35"/>
      <c r="C360" s="35"/>
      <c r="D360" s="34"/>
      <c r="E360" s="34"/>
      <c r="F360" s="34"/>
      <c r="G360" s="34"/>
      <c r="H360" s="34"/>
      <c r="I360" s="242"/>
    </row>
    <row r="361" spans="1:9">
      <c r="A361" s="35"/>
      <c r="B361" s="35"/>
      <c r="C361" s="35"/>
      <c r="D361" s="34"/>
      <c r="E361" s="34"/>
      <c r="F361" s="34"/>
      <c r="G361" s="34"/>
      <c r="H361" s="34"/>
      <c r="I361" s="242"/>
    </row>
    <row r="362" spans="1:9">
      <c r="A362" s="35"/>
      <c r="B362" s="35"/>
      <c r="C362" s="35"/>
      <c r="D362" s="34"/>
      <c r="E362" s="34"/>
      <c r="F362" s="34"/>
      <c r="G362" s="34"/>
      <c r="H362" s="34"/>
      <c r="I362" s="242"/>
    </row>
    <row r="363" spans="1:9">
      <c r="A363" s="35"/>
      <c r="B363" s="35"/>
      <c r="C363" s="35"/>
      <c r="D363" s="34"/>
      <c r="E363" s="34"/>
      <c r="F363" s="34"/>
      <c r="G363" s="34"/>
      <c r="H363" s="34"/>
      <c r="I363" s="242"/>
    </row>
    <row r="364" spans="1:9">
      <c r="A364" s="35"/>
      <c r="B364" s="35"/>
      <c r="C364" s="35"/>
      <c r="D364" s="34"/>
      <c r="E364" s="34"/>
      <c r="F364" s="34"/>
      <c r="G364" s="34"/>
      <c r="H364" s="34"/>
      <c r="I364" s="242"/>
    </row>
    <row r="365" spans="1:9">
      <c r="A365" s="35"/>
      <c r="B365" s="35"/>
      <c r="C365" s="35"/>
      <c r="D365" s="34"/>
      <c r="E365" s="34"/>
      <c r="F365" s="34"/>
      <c r="G365" s="34"/>
      <c r="H365" s="34"/>
      <c r="I365" s="242"/>
    </row>
    <row r="366" spans="1:9">
      <c r="A366" s="35"/>
      <c r="B366" s="35"/>
      <c r="C366" s="35"/>
      <c r="D366" s="34"/>
      <c r="E366" s="34"/>
      <c r="F366" s="34"/>
      <c r="G366" s="34"/>
      <c r="H366" s="34"/>
      <c r="I366" s="242"/>
    </row>
    <row r="367" spans="1:9">
      <c r="A367" s="35"/>
      <c r="B367" s="35"/>
      <c r="C367" s="35"/>
      <c r="D367" s="34"/>
      <c r="E367" s="34"/>
      <c r="F367" s="34"/>
      <c r="G367" s="34"/>
      <c r="H367" s="34"/>
      <c r="I367" s="242"/>
    </row>
    <row r="368" spans="1:9">
      <c r="A368" s="35"/>
      <c r="B368" s="35"/>
      <c r="C368" s="35"/>
      <c r="D368" s="34"/>
      <c r="E368" s="34"/>
      <c r="F368" s="34"/>
      <c r="G368" s="34"/>
      <c r="H368" s="34"/>
      <c r="I368" s="242"/>
    </row>
    <row r="369" spans="1:9">
      <c r="A369" s="35"/>
      <c r="B369" s="35"/>
      <c r="C369" s="35"/>
      <c r="D369" s="34"/>
      <c r="E369" s="34"/>
      <c r="F369" s="34"/>
      <c r="G369" s="34"/>
      <c r="H369" s="34"/>
      <c r="I369" s="242"/>
    </row>
    <row r="370" spans="1:9">
      <c r="A370" s="35"/>
      <c r="B370" s="35"/>
      <c r="C370" s="35"/>
      <c r="D370" s="34"/>
      <c r="E370" s="34"/>
      <c r="F370" s="34"/>
      <c r="G370" s="34"/>
      <c r="H370" s="34"/>
      <c r="I370" s="242"/>
    </row>
    <row r="371" spans="1:9">
      <c r="A371" s="35"/>
      <c r="B371" s="35"/>
      <c r="C371" s="35"/>
      <c r="D371" s="34"/>
      <c r="E371" s="34"/>
      <c r="F371" s="34"/>
      <c r="G371" s="34"/>
      <c r="H371" s="34"/>
      <c r="I371" s="242"/>
    </row>
    <row r="372" spans="1:9">
      <c r="A372" s="35"/>
      <c r="B372" s="35"/>
      <c r="C372" s="35"/>
      <c r="D372" s="34"/>
      <c r="E372" s="34"/>
      <c r="F372" s="34"/>
      <c r="G372" s="34"/>
      <c r="H372" s="34"/>
      <c r="I372" s="242"/>
    </row>
    <row r="373" spans="1:9">
      <c r="A373" s="35"/>
      <c r="B373" s="35"/>
      <c r="C373" s="35"/>
      <c r="D373" s="34"/>
      <c r="E373" s="34"/>
      <c r="F373" s="34"/>
      <c r="G373" s="34"/>
      <c r="H373" s="34"/>
      <c r="I373" s="242"/>
    </row>
    <row r="374" spans="1:9">
      <c r="A374" s="35"/>
      <c r="B374" s="35"/>
      <c r="C374" s="35"/>
      <c r="D374" s="34"/>
      <c r="E374" s="34"/>
      <c r="F374" s="34"/>
      <c r="G374" s="34"/>
      <c r="H374" s="34"/>
      <c r="I374" s="242"/>
    </row>
    <row r="375" spans="1:9">
      <c r="A375" s="35"/>
      <c r="B375" s="35"/>
      <c r="C375" s="35"/>
      <c r="D375" s="34"/>
      <c r="E375" s="34"/>
      <c r="F375" s="34"/>
      <c r="G375" s="34"/>
      <c r="H375" s="34"/>
      <c r="I375" s="242"/>
    </row>
    <row r="376" spans="1:9">
      <c r="A376" s="35"/>
      <c r="B376" s="35"/>
      <c r="C376" s="35"/>
      <c r="D376" s="34"/>
      <c r="E376" s="34"/>
      <c r="F376" s="34"/>
      <c r="G376" s="34"/>
      <c r="H376" s="34"/>
      <c r="I376" s="242"/>
    </row>
    <row r="377" spans="1:9">
      <c r="A377" s="867" t="s">
        <v>33</v>
      </c>
      <c r="B377" s="867"/>
      <c r="C377" s="867"/>
      <c r="D377" s="867"/>
      <c r="E377" s="867"/>
      <c r="F377" s="867"/>
      <c r="G377" s="867"/>
      <c r="H377" s="867"/>
    </row>
    <row r="378" spans="1:9">
      <c r="A378" s="867" t="s">
        <v>1450</v>
      </c>
      <c r="B378" s="867"/>
      <c r="C378" s="867"/>
      <c r="D378" s="867"/>
      <c r="E378" s="867"/>
      <c r="F378" s="867"/>
      <c r="G378" s="867"/>
      <c r="H378" s="867"/>
    </row>
    <row r="379" spans="1:9">
      <c r="A379" s="867" t="s">
        <v>32</v>
      </c>
      <c r="B379" s="867"/>
      <c r="C379" s="867"/>
      <c r="D379" s="867"/>
      <c r="E379" s="867"/>
      <c r="F379" s="867"/>
      <c r="G379" s="867"/>
      <c r="H379" s="867"/>
    </row>
    <row r="381" spans="1:9">
      <c r="A381" s="868" t="s">
        <v>67</v>
      </c>
      <c r="B381" s="868"/>
      <c r="C381" s="868"/>
      <c r="D381" s="868"/>
      <c r="E381" s="868"/>
      <c r="F381" s="868"/>
      <c r="G381" s="868"/>
      <c r="H381" s="868"/>
      <c r="I381" s="868"/>
    </row>
    <row r="383" spans="1:9">
      <c r="A383" s="869" t="s">
        <v>163</v>
      </c>
      <c r="B383" s="869"/>
      <c r="C383" s="869"/>
      <c r="D383" s="869"/>
      <c r="E383" s="869"/>
      <c r="F383" s="869"/>
      <c r="G383" s="869"/>
      <c r="H383" s="869"/>
      <c r="I383" s="869"/>
    </row>
    <row r="384" spans="1:9" ht="24">
      <c r="A384" s="12" t="s">
        <v>30</v>
      </c>
      <c r="B384" s="12" t="s">
        <v>29</v>
      </c>
      <c r="C384" s="12" t="s">
        <v>28</v>
      </c>
      <c r="D384" s="12" t="s">
        <v>27</v>
      </c>
      <c r="E384" s="12" t="s">
        <v>26</v>
      </c>
      <c r="F384" s="12" t="s">
        <v>25</v>
      </c>
      <c r="G384" s="12" t="s">
        <v>24</v>
      </c>
      <c r="H384" s="12" t="s">
        <v>1451</v>
      </c>
      <c r="I384" s="16" t="s">
        <v>22</v>
      </c>
    </row>
    <row r="385" spans="1:9" ht="17.25" customHeight="1">
      <c r="A385" s="7">
        <v>1</v>
      </c>
      <c r="B385" s="7">
        <v>22020503</v>
      </c>
      <c r="C385" s="6" t="s">
        <v>16</v>
      </c>
      <c r="D385" s="4">
        <v>12500000</v>
      </c>
      <c r="E385" s="4">
        <v>6423000</v>
      </c>
      <c r="F385" s="4">
        <v>0</v>
      </c>
      <c r="G385" s="4">
        <v>0</v>
      </c>
      <c r="H385" s="17">
        <f t="shared" ref="H385:H406" si="10">D385+G385-F385</f>
        <v>12500000</v>
      </c>
      <c r="I385" s="15"/>
    </row>
    <row r="386" spans="1:9">
      <c r="A386" s="7">
        <v>2</v>
      </c>
      <c r="B386" s="7">
        <v>22021052</v>
      </c>
      <c r="C386" s="6" t="s">
        <v>15</v>
      </c>
      <c r="D386" s="4">
        <v>5000000</v>
      </c>
      <c r="E386" s="4">
        <v>1835000</v>
      </c>
      <c r="F386" s="4">
        <v>2000000</v>
      </c>
      <c r="G386" s="4">
        <v>0</v>
      </c>
      <c r="H386" s="17">
        <f t="shared" si="10"/>
        <v>3000000</v>
      </c>
      <c r="I386" s="9" t="s">
        <v>64</v>
      </c>
    </row>
    <row r="387" spans="1:9">
      <c r="A387" s="7">
        <v>3</v>
      </c>
      <c r="B387" s="7">
        <v>22020712</v>
      </c>
      <c r="C387" s="6" t="s">
        <v>61</v>
      </c>
      <c r="D387" s="4">
        <v>200000</v>
      </c>
      <c r="E387" s="5">
        <v>0</v>
      </c>
      <c r="F387" s="4">
        <v>0</v>
      </c>
      <c r="G387" s="4">
        <v>0</v>
      </c>
      <c r="H387" s="17">
        <f t="shared" si="10"/>
        <v>200000</v>
      </c>
      <c r="I387" s="9"/>
    </row>
    <row r="388" spans="1:9">
      <c r="A388" s="7">
        <v>4</v>
      </c>
      <c r="B388" s="7">
        <v>22021001</v>
      </c>
      <c r="C388" s="6" t="s">
        <v>37</v>
      </c>
      <c r="D388" s="4">
        <v>450000</v>
      </c>
      <c r="E388" s="5">
        <v>0</v>
      </c>
      <c r="F388" s="4">
        <v>0</v>
      </c>
      <c r="G388" s="4">
        <v>0</v>
      </c>
      <c r="H388" s="17">
        <f t="shared" si="10"/>
        <v>450000</v>
      </c>
      <c r="I388" s="9"/>
    </row>
    <row r="389" spans="1:9">
      <c r="A389" s="7">
        <v>5</v>
      </c>
      <c r="B389" s="7">
        <v>22020401</v>
      </c>
      <c r="C389" s="6" t="s">
        <v>5</v>
      </c>
      <c r="D389" s="4">
        <v>10000000</v>
      </c>
      <c r="E389" s="4">
        <v>1655000</v>
      </c>
      <c r="F389" s="4">
        <v>0</v>
      </c>
      <c r="G389" s="4">
        <v>0</v>
      </c>
      <c r="H389" s="17">
        <f t="shared" si="10"/>
        <v>10000000</v>
      </c>
      <c r="I389" s="9"/>
    </row>
    <row r="390" spans="1:9">
      <c r="A390" s="7">
        <v>6</v>
      </c>
      <c r="B390" s="7">
        <v>22020402</v>
      </c>
      <c r="C390" s="6" t="s">
        <v>4</v>
      </c>
      <c r="D390" s="4">
        <v>1000000</v>
      </c>
      <c r="E390" s="4">
        <v>249000</v>
      </c>
      <c r="F390" s="4">
        <v>0</v>
      </c>
      <c r="G390" s="4">
        <v>1500000</v>
      </c>
      <c r="H390" s="17">
        <f t="shared" si="10"/>
        <v>2500000</v>
      </c>
      <c r="I390" s="9" t="s">
        <v>63</v>
      </c>
    </row>
    <row r="391" spans="1:9">
      <c r="A391" s="7">
        <v>7</v>
      </c>
      <c r="B391" s="7">
        <v>22020305</v>
      </c>
      <c r="C391" s="6" t="s">
        <v>19</v>
      </c>
      <c r="D391" s="4">
        <v>950000</v>
      </c>
      <c r="E391" s="5">
        <v>0</v>
      </c>
      <c r="F391" s="4">
        <v>0</v>
      </c>
      <c r="G391" s="4">
        <v>0</v>
      </c>
      <c r="H391" s="17">
        <f t="shared" si="10"/>
        <v>950000</v>
      </c>
      <c r="I391" s="9"/>
    </row>
    <row r="392" spans="1:9">
      <c r="A392" s="7">
        <v>8</v>
      </c>
      <c r="B392" s="7">
        <v>22020703</v>
      </c>
      <c r="C392" s="6" t="s">
        <v>66</v>
      </c>
      <c r="D392" s="4">
        <v>400000</v>
      </c>
      <c r="E392" s="5">
        <v>0</v>
      </c>
      <c r="F392" s="4">
        <v>0</v>
      </c>
      <c r="G392" s="4">
        <v>0</v>
      </c>
      <c r="H392" s="17">
        <f t="shared" si="10"/>
        <v>400000</v>
      </c>
      <c r="I392" s="9"/>
    </row>
    <row r="393" spans="1:9">
      <c r="A393" s="7">
        <v>9</v>
      </c>
      <c r="B393" s="7">
        <v>22020404</v>
      </c>
      <c r="C393" s="6" t="s">
        <v>12</v>
      </c>
      <c r="D393" s="4">
        <v>2500000</v>
      </c>
      <c r="E393" s="5">
        <v>0</v>
      </c>
      <c r="F393" s="4">
        <v>0</v>
      </c>
      <c r="G393" s="4">
        <v>0</v>
      </c>
      <c r="H393" s="17">
        <f t="shared" si="10"/>
        <v>2500000</v>
      </c>
      <c r="I393" s="9"/>
    </row>
    <row r="394" spans="1:9">
      <c r="A394" s="7">
        <v>10</v>
      </c>
      <c r="B394" s="7">
        <v>22020406</v>
      </c>
      <c r="C394" s="6" t="s">
        <v>13</v>
      </c>
      <c r="D394" s="4">
        <v>4000000</v>
      </c>
      <c r="E394" s="5">
        <v>0</v>
      </c>
      <c r="F394" s="4">
        <v>0</v>
      </c>
      <c r="G394" s="4">
        <v>0</v>
      </c>
      <c r="H394" s="17">
        <f t="shared" si="10"/>
        <v>4000000</v>
      </c>
      <c r="I394" s="9"/>
    </row>
    <row r="395" spans="1:9">
      <c r="A395" s="7">
        <v>11</v>
      </c>
      <c r="B395" s="7">
        <v>22021014</v>
      </c>
      <c r="C395" s="6" t="s">
        <v>17</v>
      </c>
      <c r="D395" s="4">
        <v>500000</v>
      </c>
      <c r="E395" s="5">
        <v>0</v>
      </c>
      <c r="F395" s="4">
        <v>0</v>
      </c>
      <c r="G395" s="4">
        <v>0</v>
      </c>
      <c r="H395" s="17">
        <f t="shared" si="10"/>
        <v>500000</v>
      </c>
      <c r="I395" s="9"/>
    </row>
    <row r="396" spans="1:9">
      <c r="A396" s="7">
        <v>12</v>
      </c>
      <c r="B396" s="7">
        <v>22021003</v>
      </c>
      <c r="C396" s="6" t="s">
        <v>18</v>
      </c>
      <c r="D396" s="4">
        <v>5000000</v>
      </c>
      <c r="E396" s="5">
        <v>0</v>
      </c>
      <c r="F396" s="4">
        <v>1500000</v>
      </c>
      <c r="G396" s="4">
        <v>0</v>
      </c>
      <c r="H396" s="17">
        <f t="shared" si="10"/>
        <v>3500000</v>
      </c>
      <c r="I396" s="9" t="s">
        <v>64</v>
      </c>
    </row>
    <row r="397" spans="1:9">
      <c r="A397" s="7">
        <v>13</v>
      </c>
      <c r="B397" s="7">
        <v>22020711</v>
      </c>
      <c r="C397" s="6" t="s">
        <v>65</v>
      </c>
      <c r="D397" s="4">
        <v>2000000</v>
      </c>
      <c r="E397" s="5">
        <v>0</v>
      </c>
      <c r="F397" s="4">
        <v>0</v>
      </c>
      <c r="G397" s="4">
        <v>0</v>
      </c>
      <c r="H397" s="17">
        <f t="shared" si="10"/>
        <v>2000000</v>
      </c>
      <c r="I397" s="9"/>
    </row>
    <row r="398" spans="1:9">
      <c r="A398" s="7">
        <v>14</v>
      </c>
      <c r="B398" s="7">
        <v>22021060</v>
      </c>
      <c r="C398" s="6" t="s">
        <v>208</v>
      </c>
      <c r="D398" s="4">
        <v>5000000</v>
      </c>
      <c r="E398" s="5">
        <v>0</v>
      </c>
      <c r="F398" s="4">
        <v>2500000</v>
      </c>
      <c r="G398" s="4">
        <v>0</v>
      </c>
      <c r="H398" s="17">
        <f t="shared" si="10"/>
        <v>2500000</v>
      </c>
      <c r="I398" s="9" t="s">
        <v>64</v>
      </c>
    </row>
    <row r="399" spans="1:9">
      <c r="A399" s="7">
        <v>15</v>
      </c>
      <c r="B399" s="7">
        <v>22020605</v>
      </c>
      <c r="C399" s="6" t="s">
        <v>44</v>
      </c>
      <c r="D399" s="4">
        <v>1000000</v>
      </c>
      <c r="E399" s="5">
        <v>0</v>
      </c>
      <c r="F399" s="4">
        <v>0</v>
      </c>
      <c r="G399" s="4">
        <v>0</v>
      </c>
      <c r="H399" s="17">
        <f t="shared" si="10"/>
        <v>1000000</v>
      </c>
      <c r="I399" s="9"/>
    </row>
    <row r="400" spans="1:9">
      <c r="A400" s="7">
        <v>16</v>
      </c>
      <c r="B400" s="7">
        <v>22021058</v>
      </c>
      <c r="C400" s="6" t="s">
        <v>47</v>
      </c>
      <c r="D400" s="4">
        <v>1000000</v>
      </c>
      <c r="E400" s="5">
        <v>0</v>
      </c>
      <c r="F400" s="4">
        <v>0</v>
      </c>
      <c r="G400" s="4">
        <v>0</v>
      </c>
      <c r="H400" s="17">
        <f t="shared" si="10"/>
        <v>1000000</v>
      </c>
      <c r="I400" s="9"/>
    </row>
    <row r="401" spans="1:11">
      <c r="A401" s="7">
        <v>17</v>
      </c>
      <c r="B401" s="7">
        <v>22021007</v>
      </c>
      <c r="C401" s="6" t="s">
        <v>1</v>
      </c>
      <c r="D401" s="4">
        <v>2000000</v>
      </c>
      <c r="E401" s="5">
        <v>0</v>
      </c>
      <c r="F401" s="4">
        <v>0</v>
      </c>
      <c r="G401" s="4">
        <v>0</v>
      </c>
      <c r="H401" s="17">
        <f t="shared" si="10"/>
        <v>2000000</v>
      </c>
      <c r="I401" s="9"/>
    </row>
    <row r="402" spans="1:11">
      <c r="A402" s="7">
        <v>18</v>
      </c>
      <c r="B402" s="7">
        <v>22020501</v>
      </c>
      <c r="C402" s="6" t="s">
        <v>3</v>
      </c>
      <c r="D402" s="4">
        <v>3000000</v>
      </c>
      <c r="E402" s="5">
        <v>0</v>
      </c>
      <c r="F402" s="4">
        <v>0</v>
      </c>
      <c r="G402" s="4">
        <v>0</v>
      </c>
      <c r="H402" s="17">
        <f t="shared" si="10"/>
        <v>3000000</v>
      </c>
      <c r="I402" s="9"/>
    </row>
    <row r="403" spans="1:11">
      <c r="A403" s="7">
        <v>19</v>
      </c>
      <c r="B403" s="7">
        <v>22020301</v>
      </c>
      <c r="C403" s="6" t="s">
        <v>6</v>
      </c>
      <c r="D403" s="4">
        <v>1000000</v>
      </c>
      <c r="E403" s="5">
        <v>0</v>
      </c>
      <c r="F403" s="4">
        <v>0</v>
      </c>
      <c r="G403" s="4">
        <v>2000000</v>
      </c>
      <c r="H403" s="17">
        <f t="shared" si="10"/>
        <v>3000000</v>
      </c>
      <c r="I403" s="9" t="s">
        <v>63</v>
      </c>
    </row>
    <row r="404" spans="1:11">
      <c r="A404" s="7">
        <v>20</v>
      </c>
      <c r="B404" s="7">
        <v>22020202</v>
      </c>
      <c r="C404" s="6" t="s">
        <v>7</v>
      </c>
      <c r="D404" s="4">
        <v>1500000</v>
      </c>
      <c r="E404" s="5">
        <v>0</v>
      </c>
      <c r="F404" s="4">
        <v>0</v>
      </c>
      <c r="G404" s="4">
        <v>0</v>
      </c>
      <c r="H404" s="17">
        <f t="shared" si="10"/>
        <v>1500000</v>
      </c>
      <c r="I404" s="9"/>
    </row>
    <row r="405" spans="1:11">
      <c r="A405" s="7">
        <v>21</v>
      </c>
      <c r="B405" s="7">
        <v>22020201</v>
      </c>
      <c r="C405" s="6" t="s">
        <v>35</v>
      </c>
      <c r="D405" s="4">
        <v>1500000</v>
      </c>
      <c r="E405" s="5">
        <v>0</v>
      </c>
      <c r="F405" s="4">
        <v>0</v>
      </c>
      <c r="G405" s="4">
        <v>0</v>
      </c>
      <c r="H405" s="17">
        <f t="shared" si="10"/>
        <v>1500000</v>
      </c>
      <c r="I405" s="9"/>
    </row>
    <row r="406" spans="1:11">
      <c r="A406" s="7">
        <v>22</v>
      </c>
      <c r="B406" s="7">
        <v>22020102</v>
      </c>
      <c r="C406" s="6" t="s">
        <v>9</v>
      </c>
      <c r="D406" s="4">
        <v>12500000</v>
      </c>
      <c r="E406" s="14">
        <v>0</v>
      </c>
      <c r="F406" s="4">
        <v>0</v>
      </c>
      <c r="G406" s="13">
        <v>2500000</v>
      </c>
      <c r="H406" s="17">
        <f t="shared" si="10"/>
        <v>15000000</v>
      </c>
      <c r="I406" s="9" t="s">
        <v>63</v>
      </c>
    </row>
    <row r="407" spans="1:11">
      <c r="A407" s="870" t="s">
        <v>0</v>
      </c>
      <c r="B407" s="871"/>
      <c r="C407" s="872"/>
      <c r="D407" s="2">
        <f>SUM(D385:D406)</f>
        <v>73000000</v>
      </c>
      <c r="E407" s="2">
        <f>SUM(E385:E406)</f>
        <v>10162000</v>
      </c>
      <c r="F407" s="2">
        <f>SUM(F385:F406)</f>
        <v>6000000</v>
      </c>
      <c r="G407" s="2">
        <f>SUM(G385:G406)</f>
        <v>6000000</v>
      </c>
      <c r="H407" s="2">
        <f>SUM(H385:H406)</f>
        <v>73000000</v>
      </c>
      <c r="I407" s="9"/>
      <c r="K407" s="633"/>
    </row>
    <row r="408" spans="1:11">
      <c r="A408" s="35"/>
      <c r="B408" s="35"/>
      <c r="C408" s="238"/>
      <c r="D408" s="34"/>
      <c r="E408" s="34"/>
      <c r="F408" s="34"/>
      <c r="G408" s="34"/>
      <c r="H408" s="34"/>
    </row>
    <row r="409" spans="1:11">
      <c r="A409" s="35"/>
      <c r="B409" s="35"/>
      <c r="C409" s="238"/>
      <c r="D409" s="34"/>
      <c r="E409" s="34"/>
      <c r="F409" s="34"/>
      <c r="G409" s="34"/>
      <c r="H409" s="34"/>
    </row>
    <row r="410" spans="1:11">
      <c r="A410" s="35"/>
      <c r="B410" s="35"/>
      <c r="C410" s="238"/>
      <c r="D410" s="34"/>
      <c r="E410" s="34"/>
      <c r="F410" s="34"/>
      <c r="G410" s="34"/>
      <c r="H410" s="34"/>
    </row>
    <row r="411" spans="1:11">
      <c r="A411" s="35"/>
      <c r="B411" s="35"/>
      <c r="C411" s="238"/>
      <c r="D411" s="34"/>
      <c r="E411" s="34"/>
      <c r="F411" s="34"/>
      <c r="G411" s="34"/>
      <c r="H411" s="34"/>
    </row>
    <row r="412" spans="1:11">
      <c r="A412" s="35"/>
      <c r="B412" s="35"/>
      <c r="C412" s="238"/>
      <c r="D412" s="34"/>
      <c r="E412" s="34"/>
      <c r="F412" s="34"/>
      <c r="G412" s="34"/>
      <c r="H412" s="34"/>
    </row>
    <row r="413" spans="1:11">
      <c r="A413" s="35"/>
      <c r="B413" s="35"/>
      <c r="C413" s="238"/>
      <c r="D413" s="34"/>
      <c r="E413" s="34"/>
      <c r="F413" s="34"/>
      <c r="G413" s="34"/>
      <c r="H413" s="34"/>
    </row>
    <row r="414" spans="1:11">
      <c r="A414" s="35"/>
      <c r="B414" s="35"/>
      <c r="C414" s="238"/>
      <c r="D414" s="34"/>
      <c r="E414" s="34"/>
      <c r="F414" s="34"/>
      <c r="G414" s="34"/>
      <c r="H414" s="34"/>
    </row>
    <row r="415" spans="1:11">
      <c r="A415" s="35"/>
      <c r="B415" s="35"/>
      <c r="C415" s="238"/>
      <c r="D415" s="34"/>
      <c r="E415" s="34"/>
      <c r="F415" s="34"/>
      <c r="G415" s="34"/>
      <c r="H415" s="34"/>
    </row>
    <row r="416" spans="1:11">
      <c r="A416" s="35"/>
      <c r="B416" s="35"/>
      <c r="C416" s="238"/>
      <c r="D416" s="34"/>
      <c r="E416" s="34"/>
      <c r="F416" s="34"/>
      <c r="G416" s="34"/>
      <c r="H416" s="34"/>
    </row>
    <row r="417" spans="1:9">
      <c r="A417" s="35"/>
      <c r="B417" s="35"/>
      <c r="C417" s="238"/>
      <c r="D417" s="34"/>
      <c r="E417" s="34"/>
      <c r="F417" s="34"/>
      <c r="G417" s="34"/>
      <c r="H417" s="34"/>
    </row>
    <row r="418" spans="1:9">
      <c r="A418" s="867" t="s">
        <v>33</v>
      </c>
      <c r="B418" s="867"/>
      <c r="C418" s="867"/>
      <c r="D418" s="867"/>
      <c r="E418" s="867"/>
      <c r="F418" s="867"/>
      <c r="G418" s="867"/>
      <c r="H418" s="867"/>
    </row>
    <row r="419" spans="1:9">
      <c r="A419" s="867" t="s">
        <v>1450</v>
      </c>
      <c r="B419" s="867"/>
      <c r="C419" s="867"/>
      <c r="D419" s="867"/>
      <c r="E419" s="867"/>
      <c r="F419" s="867"/>
      <c r="G419" s="867"/>
      <c r="H419" s="867"/>
    </row>
    <row r="420" spans="1:9">
      <c r="A420" s="867" t="s">
        <v>32</v>
      </c>
      <c r="B420" s="867"/>
      <c r="C420" s="867"/>
      <c r="D420" s="867"/>
      <c r="E420" s="867"/>
      <c r="F420" s="867"/>
      <c r="G420" s="867"/>
      <c r="H420" s="867"/>
    </row>
    <row r="422" spans="1:9">
      <c r="A422" s="868" t="s">
        <v>1414</v>
      </c>
      <c r="B422" s="868"/>
      <c r="C422" s="868"/>
      <c r="D422" s="868"/>
      <c r="E422" s="868"/>
      <c r="F422" s="868"/>
      <c r="G422" s="868"/>
      <c r="H422" s="868"/>
      <c r="I422" s="868"/>
    </row>
    <row r="424" spans="1:9">
      <c r="A424" s="869" t="s">
        <v>1415</v>
      </c>
      <c r="B424" s="869"/>
      <c r="C424" s="869"/>
      <c r="D424" s="869"/>
      <c r="E424" s="869"/>
      <c r="F424" s="869"/>
      <c r="G424" s="869"/>
      <c r="H424" s="869"/>
      <c r="I424" s="869"/>
    </row>
    <row r="425" spans="1:9" ht="24">
      <c r="A425" s="12" t="s">
        <v>30</v>
      </c>
      <c r="B425" s="12" t="s">
        <v>29</v>
      </c>
      <c r="C425" s="12" t="s">
        <v>28</v>
      </c>
      <c r="D425" s="12" t="s">
        <v>27</v>
      </c>
      <c r="E425" s="12" t="s">
        <v>26</v>
      </c>
      <c r="F425" s="12" t="s">
        <v>25</v>
      </c>
      <c r="G425" s="12" t="s">
        <v>24</v>
      </c>
      <c r="H425" s="12" t="s">
        <v>1451</v>
      </c>
      <c r="I425" s="16" t="s">
        <v>22</v>
      </c>
    </row>
    <row r="426" spans="1:9">
      <c r="A426" s="12"/>
      <c r="B426" s="6">
        <v>22020803</v>
      </c>
      <c r="C426" s="6" t="s">
        <v>51</v>
      </c>
      <c r="D426" s="291">
        <v>65000000</v>
      </c>
      <c r="E426" s="291"/>
      <c r="F426" s="291"/>
      <c r="G426" s="291">
        <v>66500000</v>
      </c>
      <c r="H426" s="291">
        <f>D426+G426-F426</f>
        <v>131500000</v>
      </c>
      <c r="I426" s="634" t="s">
        <v>8</v>
      </c>
    </row>
    <row r="427" spans="1:9">
      <c r="A427" s="12"/>
      <c r="B427" s="6">
        <v>22021008</v>
      </c>
      <c r="C427" s="6" t="s">
        <v>49</v>
      </c>
      <c r="D427" s="291">
        <v>10000000</v>
      </c>
      <c r="E427" s="291"/>
      <c r="F427" s="291"/>
      <c r="G427" s="291"/>
      <c r="H427" s="291">
        <f t="shared" ref="H427:H428" si="11">D427+G427-F427</f>
        <v>10000000</v>
      </c>
      <c r="I427" s="12"/>
    </row>
    <row r="428" spans="1:9">
      <c r="A428" s="12"/>
      <c r="B428" s="6">
        <v>22040105</v>
      </c>
      <c r="C428" s="6" t="s">
        <v>112</v>
      </c>
      <c r="D428" s="291">
        <v>53400000</v>
      </c>
      <c r="E428" s="291"/>
      <c r="F428" s="291"/>
      <c r="G428" s="291"/>
      <c r="H428" s="291">
        <f t="shared" si="11"/>
        <v>53400000</v>
      </c>
      <c r="I428" s="12"/>
    </row>
    <row r="429" spans="1:9">
      <c r="A429" s="870" t="s">
        <v>0</v>
      </c>
      <c r="B429" s="871"/>
      <c r="C429" s="872"/>
      <c r="D429" s="2">
        <f>SUM(D426:D428)</f>
        <v>128400000</v>
      </c>
      <c r="E429" s="2">
        <f t="shared" ref="E429:H429" si="12">SUM(E426:E428)</f>
        <v>0</v>
      </c>
      <c r="F429" s="2">
        <f t="shared" si="12"/>
        <v>0</v>
      </c>
      <c r="G429" s="2">
        <f t="shared" si="12"/>
        <v>66500000</v>
      </c>
      <c r="H429" s="2">
        <f t="shared" si="12"/>
        <v>194900000</v>
      </c>
      <c r="I429" s="9"/>
    </row>
    <row r="430" spans="1:9">
      <c r="A430" s="35"/>
      <c r="B430" s="35"/>
      <c r="C430" s="238"/>
      <c r="D430" s="34"/>
      <c r="E430" s="34"/>
      <c r="F430" s="34"/>
      <c r="G430" s="34"/>
      <c r="H430" s="34"/>
    </row>
    <row r="431" spans="1:9">
      <c r="A431" s="35"/>
      <c r="B431" s="35"/>
      <c r="C431" s="238"/>
      <c r="D431" s="34"/>
      <c r="E431" s="34"/>
      <c r="F431" s="34"/>
      <c r="G431" s="34"/>
      <c r="H431" s="34"/>
    </row>
    <row r="432" spans="1:9">
      <c r="A432" s="35"/>
      <c r="B432" s="35"/>
      <c r="C432" s="238"/>
      <c r="D432" s="34"/>
      <c r="E432" s="34"/>
      <c r="F432" s="34"/>
      <c r="G432" s="34"/>
      <c r="H432" s="34"/>
    </row>
    <row r="433" spans="1:8">
      <c r="A433" s="35"/>
      <c r="B433" s="35"/>
      <c r="C433" s="238"/>
      <c r="D433" s="34"/>
      <c r="E433" s="34"/>
      <c r="F433" s="34"/>
      <c r="G433" s="34"/>
      <c r="H433" s="34"/>
    </row>
    <row r="434" spans="1:8">
      <c r="A434" s="35"/>
      <c r="B434" s="35"/>
      <c r="C434" s="238"/>
      <c r="D434" s="34"/>
      <c r="E434" s="34"/>
      <c r="F434" s="34"/>
      <c r="G434" s="34"/>
      <c r="H434" s="34"/>
    </row>
    <row r="435" spans="1:8">
      <c r="A435" s="35"/>
      <c r="B435" s="35"/>
      <c r="C435" s="238"/>
      <c r="D435" s="34"/>
      <c r="E435" s="34"/>
      <c r="F435" s="34"/>
      <c r="G435" s="34"/>
      <c r="H435" s="34"/>
    </row>
    <row r="436" spans="1:8">
      <c r="A436" s="35"/>
      <c r="B436" s="35"/>
      <c r="C436" s="238"/>
      <c r="D436" s="34"/>
      <c r="E436" s="34"/>
      <c r="F436" s="34"/>
      <c r="G436" s="34"/>
      <c r="H436" s="34"/>
    </row>
    <row r="437" spans="1:8">
      <c r="A437" s="35"/>
      <c r="B437" s="35"/>
      <c r="C437" s="238"/>
      <c r="D437" s="34"/>
      <c r="E437" s="34"/>
      <c r="F437" s="34"/>
      <c r="G437" s="34"/>
      <c r="H437" s="34"/>
    </row>
    <row r="438" spans="1:8">
      <c r="A438" s="35"/>
      <c r="B438" s="35"/>
      <c r="C438" s="238"/>
      <c r="D438" s="34"/>
      <c r="E438" s="34"/>
      <c r="F438" s="34"/>
      <c r="G438" s="34"/>
      <c r="H438" s="34"/>
    </row>
    <row r="439" spans="1:8">
      <c r="A439" s="35"/>
      <c r="B439" s="35"/>
      <c r="C439" s="238"/>
      <c r="D439" s="34"/>
      <c r="E439" s="34"/>
      <c r="F439" s="34"/>
      <c r="G439" s="34"/>
      <c r="H439" s="34"/>
    </row>
    <row r="440" spans="1:8">
      <c r="A440" s="35"/>
      <c r="B440" s="35"/>
      <c r="C440" s="238"/>
      <c r="D440" s="34"/>
      <c r="E440" s="34"/>
      <c r="F440" s="34"/>
      <c r="G440" s="34"/>
      <c r="H440" s="34"/>
    </row>
    <row r="441" spans="1:8">
      <c r="A441" s="35"/>
      <c r="B441" s="35"/>
      <c r="C441" s="238"/>
      <c r="D441" s="34"/>
      <c r="E441" s="34"/>
      <c r="F441" s="34"/>
      <c r="G441" s="34"/>
      <c r="H441" s="34"/>
    </row>
    <row r="442" spans="1:8">
      <c r="A442" s="35"/>
      <c r="B442" s="35"/>
      <c r="C442" s="238"/>
      <c r="D442" s="34"/>
      <c r="E442" s="34"/>
      <c r="F442" s="34"/>
      <c r="G442" s="34"/>
      <c r="H442" s="34"/>
    </row>
    <row r="443" spans="1:8">
      <c r="A443" s="35"/>
      <c r="B443" s="35"/>
      <c r="C443" s="238"/>
      <c r="D443" s="34"/>
      <c r="E443" s="34"/>
      <c r="F443" s="34"/>
      <c r="G443" s="34"/>
      <c r="H443" s="34"/>
    </row>
    <row r="444" spans="1:8">
      <c r="A444" s="35"/>
      <c r="B444" s="35"/>
      <c r="C444" s="238"/>
      <c r="D444" s="34"/>
      <c r="E444" s="34"/>
      <c r="F444" s="34"/>
      <c r="G444" s="34"/>
      <c r="H444" s="34"/>
    </row>
    <row r="445" spans="1:8">
      <c r="A445" s="35"/>
      <c r="B445" s="35"/>
      <c r="C445" s="238"/>
      <c r="D445" s="34"/>
      <c r="E445" s="34"/>
      <c r="F445" s="34"/>
      <c r="G445" s="34"/>
      <c r="H445" s="34"/>
    </row>
    <row r="446" spans="1:8">
      <c r="A446" s="35"/>
      <c r="B446" s="35"/>
      <c r="C446" s="238"/>
      <c r="D446" s="34"/>
      <c r="E446" s="34"/>
      <c r="F446" s="34"/>
      <c r="G446" s="34"/>
      <c r="H446" s="34"/>
    </row>
    <row r="447" spans="1:8">
      <c r="A447" s="35"/>
      <c r="B447" s="35"/>
      <c r="C447" s="238"/>
      <c r="D447" s="34"/>
      <c r="E447" s="34"/>
      <c r="F447" s="34"/>
      <c r="G447" s="34"/>
      <c r="H447" s="34"/>
    </row>
    <row r="448" spans="1:8">
      <c r="A448" s="35"/>
      <c r="B448" s="35"/>
      <c r="C448" s="238"/>
      <c r="D448" s="34"/>
      <c r="E448" s="34"/>
      <c r="F448" s="34"/>
      <c r="G448" s="34"/>
      <c r="H448" s="34"/>
    </row>
    <row r="449" spans="1:9">
      <c r="A449" s="35"/>
      <c r="B449" s="35"/>
      <c r="C449" s="238"/>
      <c r="D449" s="34"/>
      <c r="E449" s="34"/>
      <c r="F449" s="34"/>
      <c r="G449" s="34"/>
      <c r="H449" s="34"/>
    </row>
    <row r="450" spans="1:9">
      <c r="A450" s="35"/>
      <c r="B450" s="35"/>
      <c r="C450" s="238"/>
      <c r="D450" s="34"/>
      <c r="E450" s="34"/>
      <c r="F450" s="34"/>
      <c r="G450" s="34"/>
      <c r="H450" s="34"/>
    </row>
    <row r="451" spans="1:9">
      <c r="A451" s="35"/>
      <c r="B451" s="35"/>
      <c r="C451" s="238"/>
      <c r="D451" s="34"/>
      <c r="E451" s="34"/>
      <c r="F451" s="34"/>
      <c r="G451" s="34"/>
      <c r="H451" s="34"/>
    </row>
    <row r="452" spans="1:9">
      <c r="A452" s="35"/>
      <c r="B452" s="35"/>
      <c r="C452" s="238"/>
      <c r="D452" s="34"/>
      <c r="E452" s="34"/>
      <c r="F452" s="34"/>
      <c r="G452" s="34"/>
      <c r="H452" s="34"/>
    </row>
    <row r="453" spans="1:9">
      <c r="A453" s="35"/>
      <c r="B453" s="35"/>
      <c r="C453" s="238"/>
      <c r="D453" s="34"/>
      <c r="E453" s="34"/>
      <c r="F453" s="34"/>
      <c r="G453" s="34"/>
      <c r="H453" s="34"/>
    </row>
    <row r="454" spans="1:9">
      <c r="A454" s="35"/>
      <c r="B454" s="35"/>
      <c r="C454" s="238"/>
      <c r="D454" s="34"/>
      <c r="E454" s="34"/>
      <c r="F454" s="34"/>
      <c r="G454" s="34"/>
      <c r="H454" s="34"/>
    </row>
    <row r="455" spans="1:9">
      <c r="A455" s="35"/>
      <c r="B455" s="35"/>
      <c r="C455" s="238"/>
      <c r="D455" s="34"/>
      <c r="E455" s="34"/>
      <c r="F455" s="34"/>
      <c r="G455" s="34"/>
      <c r="H455" s="34"/>
    </row>
    <row r="456" spans="1:9">
      <c r="A456" s="35"/>
      <c r="B456" s="35"/>
      <c r="C456" s="238"/>
      <c r="D456" s="34"/>
      <c r="E456" s="34"/>
      <c r="F456" s="34"/>
      <c r="G456" s="34"/>
      <c r="H456" s="34"/>
    </row>
    <row r="457" spans="1:9">
      <c r="A457" s="35"/>
      <c r="B457" s="35"/>
      <c r="C457" s="238"/>
      <c r="D457" s="34"/>
      <c r="E457" s="34"/>
      <c r="F457" s="34"/>
      <c r="G457" s="34"/>
      <c r="H457" s="34"/>
    </row>
    <row r="458" spans="1:9">
      <c r="A458" s="35"/>
      <c r="B458" s="35"/>
      <c r="C458" s="35"/>
      <c r="D458" s="34"/>
      <c r="E458" s="34"/>
      <c r="F458" s="34"/>
      <c r="G458" s="34"/>
      <c r="H458" s="34"/>
      <c r="I458" s="242"/>
    </row>
    <row r="459" spans="1:9">
      <c r="A459" s="35"/>
      <c r="B459" s="35"/>
      <c r="C459" s="35"/>
      <c r="D459" s="34"/>
      <c r="E459" s="34"/>
      <c r="F459" s="34"/>
      <c r="G459" s="34"/>
      <c r="H459" s="34"/>
      <c r="I459" s="242"/>
    </row>
    <row r="460" spans="1:9">
      <c r="A460" s="867" t="s">
        <v>33</v>
      </c>
      <c r="B460" s="867"/>
      <c r="C460" s="867"/>
      <c r="D460" s="867"/>
      <c r="E460" s="867"/>
      <c r="F460" s="867"/>
      <c r="G460" s="867"/>
      <c r="H460" s="867"/>
    </row>
    <row r="461" spans="1:9">
      <c r="A461" s="867" t="s">
        <v>1450</v>
      </c>
      <c r="B461" s="867"/>
      <c r="C461" s="867"/>
      <c r="D461" s="867"/>
      <c r="E461" s="867"/>
      <c r="F461" s="867"/>
      <c r="G461" s="867"/>
      <c r="H461" s="867"/>
    </row>
    <row r="462" spans="1:9">
      <c r="A462" s="867" t="s">
        <v>32</v>
      </c>
      <c r="B462" s="867"/>
      <c r="C462" s="867"/>
      <c r="D462" s="867"/>
      <c r="E462" s="867"/>
      <c r="F462" s="867"/>
      <c r="G462" s="867"/>
      <c r="H462" s="867"/>
    </row>
    <row r="464" spans="1:9">
      <c r="A464" s="868" t="s">
        <v>38</v>
      </c>
      <c r="B464" s="868"/>
      <c r="C464" s="868"/>
      <c r="D464" s="868"/>
      <c r="E464" s="868"/>
      <c r="F464" s="868"/>
      <c r="G464" s="868"/>
      <c r="H464" s="868"/>
      <c r="I464" s="868"/>
    </row>
    <row r="466" spans="1:9">
      <c r="A466" s="869" t="s">
        <v>161</v>
      </c>
      <c r="B466" s="869"/>
      <c r="C466" s="869"/>
      <c r="D466" s="869"/>
      <c r="E466" s="869"/>
      <c r="F466" s="869"/>
      <c r="G466" s="869"/>
      <c r="H466" s="869"/>
      <c r="I466" s="869"/>
    </row>
    <row r="467" spans="1:9" ht="24">
      <c r="A467" s="12" t="s">
        <v>30</v>
      </c>
      <c r="B467" s="12" t="s">
        <v>29</v>
      </c>
      <c r="C467" s="12" t="s">
        <v>28</v>
      </c>
      <c r="D467" s="12" t="s">
        <v>27</v>
      </c>
      <c r="E467" s="12" t="s">
        <v>26</v>
      </c>
      <c r="F467" s="12" t="s">
        <v>25</v>
      </c>
      <c r="G467" s="12" t="s">
        <v>24</v>
      </c>
      <c r="H467" s="12" t="s">
        <v>1451</v>
      </c>
      <c r="I467" s="16" t="s">
        <v>22</v>
      </c>
    </row>
    <row r="468" spans="1:9">
      <c r="A468" s="7">
        <v>1</v>
      </c>
      <c r="B468" s="7">
        <v>22021003</v>
      </c>
      <c r="C468" s="6" t="s">
        <v>18</v>
      </c>
      <c r="D468" s="4">
        <v>200000</v>
      </c>
      <c r="E468" s="291">
        <v>100000</v>
      </c>
      <c r="F468" s="5">
        <v>0</v>
      </c>
      <c r="G468" s="4">
        <v>0</v>
      </c>
      <c r="H468" s="17">
        <f t="shared" ref="H468:H481" si="13">D468+G468-F468</f>
        <v>200000</v>
      </c>
      <c r="I468" s="9"/>
    </row>
    <row r="469" spans="1:9">
      <c r="A469" s="7">
        <v>2</v>
      </c>
      <c r="B469" s="7">
        <v>22021001</v>
      </c>
      <c r="C469" s="6" t="s">
        <v>37</v>
      </c>
      <c r="D469" s="4">
        <v>200000</v>
      </c>
      <c r="E469" s="291">
        <v>100000</v>
      </c>
      <c r="F469" s="5">
        <v>0</v>
      </c>
      <c r="G469" s="4">
        <v>0</v>
      </c>
      <c r="H469" s="17">
        <f t="shared" si="13"/>
        <v>200000</v>
      </c>
      <c r="I469" s="9"/>
    </row>
    <row r="470" spans="1:9">
      <c r="A470" s="7">
        <v>3</v>
      </c>
      <c r="B470" s="7">
        <v>22020707</v>
      </c>
      <c r="C470" s="6" t="s">
        <v>36</v>
      </c>
      <c r="D470" s="4">
        <v>200000</v>
      </c>
      <c r="E470" s="291">
        <v>100000</v>
      </c>
      <c r="F470" s="5">
        <v>0</v>
      </c>
      <c r="G470" s="4">
        <v>0</v>
      </c>
      <c r="H470" s="17">
        <f t="shared" si="13"/>
        <v>200000</v>
      </c>
      <c r="I470" s="9"/>
    </row>
    <row r="471" spans="1:9">
      <c r="A471" s="7">
        <v>4</v>
      </c>
      <c r="B471" s="7">
        <v>22020501</v>
      </c>
      <c r="C471" s="6" t="s">
        <v>3</v>
      </c>
      <c r="D471" s="4">
        <v>600000</v>
      </c>
      <c r="E471" s="5">
        <v>300000</v>
      </c>
      <c r="F471" s="5">
        <v>0</v>
      </c>
      <c r="G471" s="4">
        <v>0</v>
      </c>
      <c r="H471" s="17">
        <f t="shared" si="13"/>
        <v>600000</v>
      </c>
      <c r="I471" s="9"/>
    </row>
    <row r="472" spans="1:9">
      <c r="A472" s="7">
        <v>5</v>
      </c>
      <c r="B472" s="7">
        <v>22020401</v>
      </c>
      <c r="C472" s="6" t="s">
        <v>5</v>
      </c>
      <c r="D472" s="4">
        <v>1000000</v>
      </c>
      <c r="E472" s="291">
        <v>500000</v>
      </c>
      <c r="F472" s="5">
        <v>0</v>
      </c>
      <c r="G472" s="4">
        <v>0</v>
      </c>
      <c r="H472" s="17">
        <f t="shared" si="13"/>
        <v>1000000</v>
      </c>
      <c r="I472" s="9"/>
    </row>
    <row r="473" spans="1:9">
      <c r="A473" s="7">
        <v>6</v>
      </c>
      <c r="B473" s="7">
        <v>22020402</v>
      </c>
      <c r="C473" s="6" t="s">
        <v>4</v>
      </c>
      <c r="D473" s="4">
        <v>600000</v>
      </c>
      <c r="E473" s="291">
        <v>300000</v>
      </c>
      <c r="F473" s="5">
        <v>0</v>
      </c>
      <c r="G473" s="4">
        <v>0</v>
      </c>
      <c r="H473" s="17">
        <f t="shared" si="13"/>
        <v>600000</v>
      </c>
      <c r="I473" s="9"/>
    </row>
    <row r="474" spans="1:9">
      <c r="A474" s="7">
        <v>7</v>
      </c>
      <c r="B474" s="7">
        <v>22020305</v>
      </c>
      <c r="C474" s="6" t="s">
        <v>19</v>
      </c>
      <c r="D474" s="4">
        <v>200000</v>
      </c>
      <c r="E474" s="291">
        <v>100000</v>
      </c>
      <c r="F474" s="5">
        <v>0</v>
      </c>
      <c r="G474" s="4">
        <v>0</v>
      </c>
      <c r="H474" s="17">
        <f t="shared" si="13"/>
        <v>200000</v>
      </c>
      <c r="I474" s="9"/>
    </row>
    <row r="475" spans="1:9">
      <c r="A475" s="7">
        <v>8</v>
      </c>
      <c r="B475" s="7">
        <v>22020301</v>
      </c>
      <c r="C475" s="6" t="s">
        <v>6</v>
      </c>
      <c r="D475" s="4">
        <v>600000</v>
      </c>
      <c r="E475" s="291">
        <v>300000</v>
      </c>
      <c r="F475" s="5">
        <v>0</v>
      </c>
      <c r="G475" s="4">
        <v>0</v>
      </c>
      <c r="H475" s="17">
        <f t="shared" si="13"/>
        <v>600000</v>
      </c>
      <c r="I475" s="9"/>
    </row>
    <row r="476" spans="1:9">
      <c r="A476" s="7">
        <v>9</v>
      </c>
      <c r="B476" s="7">
        <v>22020202</v>
      </c>
      <c r="C476" s="6" t="s">
        <v>7</v>
      </c>
      <c r="D476" s="4">
        <v>100000</v>
      </c>
      <c r="E476" s="291">
        <v>0</v>
      </c>
      <c r="F476" s="5">
        <v>0</v>
      </c>
      <c r="G476" s="4">
        <v>0</v>
      </c>
      <c r="H476" s="17">
        <f t="shared" si="13"/>
        <v>100000</v>
      </c>
      <c r="I476" s="9"/>
    </row>
    <row r="477" spans="1:9">
      <c r="A477" s="7">
        <v>10</v>
      </c>
      <c r="B477" s="7">
        <v>22020201</v>
      </c>
      <c r="C477" s="6" t="s">
        <v>35</v>
      </c>
      <c r="D477" s="4">
        <v>200000</v>
      </c>
      <c r="E477" s="291">
        <v>100000</v>
      </c>
      <c r="F477" s="5">
        <v>0</v>
      </c>
      <c r="G477" s="4">
        <v>0</v>
      </c>
      <c r="H477" s="17">
        <f t="shared" si="13"/>
        <v>200000</v>
      </c>
      <c r="I477" s="9"/>
    </row>
    <row r="478" spans="1:9">
      <c r="A478" s="7">
        <v>11</v>
      </c>
      <c r="B478" s="7">
        <v>22020102</v>
      </c>
      <c r="C478" s="6" t="s">
        <v>9</v>
      </c>
      <c r="D478" s="4">
        <v>4000000</v>
      </c>
      <c r="E478" s="291">
        <v>2700000</v>
      </c>
      <c r="F478" s="5">
        <v>0</v>
      </c>
      <c r="G478" s="4">
        <v>0</v>
      </c>
      <c r="H478" s="17">
        <f t="shared" si="13"/>
        <v>4000000</v>
      </c>
      <c r="I478" s="9"/>
    </row>
    <row r="479" spans="1:9">
      <c r="A479" s="7">
        <v>12</v>
      </c>
      <c r="B479" s="7">
        <v>22021007</v>
      </c>
      <c r="C479" s="6" t="s">
        <v>1</v>
      </c>
      <c r="D479" s="4">
        <v>400000</v>
      </c>
      <c r="E479" s="291">
        <v>200000</v>
      </c>
      <c r="F479" s="5">
        <v>0</v>
      </c>
      <c r="G479" s="4">
        <v>0</v>
      </c>
      <c r="H479" s="17">
        <f t="shared" si="13"/>
        <v>400000</v>
      </c>
      <c r="I479" s="9"/>
    </row>
    <row r="480" spans="1:9">
      <c r="A480" s="7">
        <v>13</v>
      </c>
      <c r="B480" s="7">
        <v>22021060</v>
      </c>
      <c r="C480" s="6" t="s">
        <v>34</v>
      </c>
      <c r="D480" s="4">
        <v>400000</v>
      </c>
      <c r="E480" s="291">
        <v>200000</v>
      </c>
      <c r="F480" s="5">
        <v>0</v>
      </c>
      <c r="G480" s="4">
        <v>0</v>
      </c>
      <c r="H480" s="17">
        <f t="shared" si="13"/>
        <v>400000</v>
      </c>
      <c r="I480" s="9"/>
    </row>
    <row r="481" spans="1:9">
      <c r="A481" s="11">
        <v>14</v>
      </c>
      <c r="B481" s="11">
        <v>22020406</v>
      </c>
      <c r="C481" s="111" t="s">
        <v>13</v>
      </c>
      <c r="D481" s="10"/>
      <c r="E481" s="10">
        <v>0</v>
      </c>
      <c r="F481" s="5">
        <v>0</v>
      </c>
      <c r="G481" s="10">
        <v>9000000</v>
      </c>
      <c r="H481" s="17">
        <f t="shared" si="13"/>
        <v>9000000</v>
      </c>
      <c r="I481" s="9" t="s">
        <v>8</v>
      </c>
    </row>
    <row r="482" spans="1:9">
      <c r="A482" s="870" t="s">
        <v>0</v>
      </c>
      <c r="B482" s="871"/>
      <c r="C482" s="872"/>
      <c r="D482" s="2">
        <f>SUM(D468:D481)</f>
        <v>8700000</v>
      </c>
      <c r="E482" s="2">
        <f>SUM(E468:E481)</f>
        <v>5000000</v>
      </c>
      <c r="F482" s="2">
        <f>SUM(F468:F481)</f>
        <v>0</v>
      </c>
      <c r="G482" s="2">
        <f>SUM(G468:G481)</f>
        <v>9000000</v>
      </c>
      <c r="H482" s="2">
        <f>SUM(H468:H481)</f>
        <v>17700000</v>
      </c>
      <c r="I482" s="9"/>
    </row>
    <row r="483" spans="1:9">
      <c r="A483" s="35"/>
      <c r="B483" s="35"/>
      <c r="C483" s="35"/>
      <c r="D483" s="34"/>
      <c r="E483" s="34"/>
      <c r="F483" s="34"/>
      <c r="G483" s="34"/>
      <c r="H483" s="34"/>
    </row>
    <row r="484" spans="1:9">
      <c r="A484" s="35"/>
      <c r="B484" s="35"/>
      <c r="C484" s="35"/>
      <c r="D484" s="34"/>
      <c r="E484" s="34"/>
      <c r="F484" s="34"/>
      <c r="G484" s="34"/>
      <c r="H484" s="34"/>
    </row>
    <row r="485" spans="1:9">
      <c r="A485" s="35"/>
      <c r="B485" s="35"/>
      <c r="C485" s="35"/>
      <c r="D485" s="34"/>
      <c r="E485" s="34"/>
      <c r="F485" s="34"/>
      <c r="G485" s="34"/>
      <c r="H485" s="34"/>
    </row>
    <row r="486" spans="1:9">
      <c r="A486" s="35"/>
      <c r="B486" s="35"/>
      <c r="C486" s="35"/>
      <c r="D486" s="34"/>
      <c r="E486" s="34"/>
      <c r="F486" s="34"/>
      <c r="G486" s="34"/>
      <c r="H486" s="34"/>
    </row>
    <row r="487" spans="1:9">
      <c r="A487" s="35"/>
      <c r="B487" s="35"/>
      <c r="C487" s="35"/>
      <c r="D487" s="34"/>
      <c r="E487" s="34"/>
      <c r="F487" s="34"/>
      <c r="G487" s="34"/>
      <c r="H487" s="34"/>
    </row>
    <row r="488" spans="1:9">
      <c r="A488" s="35"/>
      <c r="B488" s="35"/>
      <c r="C488" s="238"/>
      <c r="D488" s="34"/>
      <c r="E488" s="34"/>
      <c r="F488" s="34"/>
      <c r="G488" s="34"/>
      <c r="H488" s="34"/>
    </row>
    <row r="489" spans="1:9">
      <c r="A489" s="35"/>
      <c r="B489" s="35"/>
      <c r="C489" s="238"/>
      <c r="D489" s="34"/>
      <c r="E489" s="34"/>
      <c r="F489" s="34"/>
      <c r="G489" s="34"/>
      <c r="H489" s="34"/>
    </row>
    <row r="490" spans="1:9">
      <c r="A490" s="35"/>
      <c r="B490" s="35"/>
      <c r="C490" s="238"/>
      <c r="D490" s="34"/>
      <c r="E490" s="34"/>
      <c r="F490" s="34"/>
      <c r="G490" s="34"/>
      <c r="H490" s="34"/>
    </row>
    <row r="491" spans="1:9">
      <c r="A491" s="35"/>
      <c r="B491" s="35"/>
      <c r="C491" s="238"/>
      <c r="D491" s="34"/>
      <c r="E491" s="34"/>
      <c r="F491" s="34"/>
      <c r="G491" s="34"/>
      <c r="H491" s="34"/>
    </row>
    <row r="492" spans="1:9">
      <c r="A492" s="35"/>
      <c r="B492" s="35"/>
      <c r="C492" s="238"/>
      <c r="D492" s="34"/>
      <c r="E492" s="34"/>
      <c r="F492" s="34"/>
      <c r="G492" s="34"/>
      <c r="H492" s="34"/>
    </row>
    <row r="493" spans="1:9">
      <c r="A493" s="35"/>
      <c r="B493" s="35"/>
      <c r="C493" s="238"/>
      <c r="D493" s="34"/>
      <c r="E493" s="34"/>
      <c r="F493" s="34"/>
      <c r="G493" s="34"/>
      <c r="H493" s="34"/>
    </row>
    <row r="494" spans="1:9">
      <c r="A494" s="35"/>
      <c r="B494" s="35"/>
      <c r="C494" s="238"/>
      <c r="D494" s="34"/>
      <c r="E494" s="34"/>
      <c r="F494" s="34"/>
      <c r="G494" s="34"/>
      <c r="H494" s="34"/>
    </row>
    <row r="495" spans="1:9">
      <c r="A495" s="35"/>
      <c r="B495" s="35"/>
      <c r="C495" s="238"/>
      <c r="D495" s="34"/>
      <c r="E495" s="34"/>
      <c r="F495" s="34"/>
      <c r="G495" s="34"/>
      <c r="H495" s="34"/>
    </row>
    <row r="496" spans="1:9">
      <c r="A496" s="35"/>
      <c r="B496" s="35"/>
      <c r="C496" s="238"/>
      <c r="D496" s="34"/>
      <c r="E496" s="34"/>
      <c r="F496" s="34"/>
      <c r="G496" s="34"/>
      <c r="H496" s="34"/>
    </row>
    <row r="497" spans="1:9">
      <c r="A497" s="35"/>
      <c r="B497" s="35"/>
      <c r="C497" s="238"/>
      <c r="D497" s="34"/>
      <c r="E497" s="34"/>
      <c r="F497" s="34"/>
      <c r="G497" s="34"/>
      <c r="H497" s="34"/>
    </row>
    <row r="498" spans="1:9">
      <c r="A498" s="35"/>
      <c r="B498" s="35"/>
      <c r="C498" s="238"/>
      <c r="D498" s="34"/>
      <c r="E498" s="34"/>
      <c r="F498" s="34"/>
      <c r="G498" s="34"/>
      <c r="H498" s="34"/>
    </row>
    <row r="499" spans="1:9">
      <c r="A499" s="35"/>
      <c r="B499" s="35"/>
      <c r="C499" s="238"/>
      <c r="D499" s="34"/>
      <c r="E499" s="34"/>
      <c r="F499" s="34"/>
      <c r="G499" s="34"/>
      <c r="H499" s="34"/>
    </row>
    <row r="500" spans="1:9">
      <c r="A500" s="35"/>
      <c r="B500" s="35"/>
      <c r="C500" s="238"/>
      <c r="D500" s="34"/>
      <c r="E500" s="34"/>
      <c r="F500" s="34"/>
      <c r="G500" s="34"/>
      <c r="H500" s="34"/>
    </row>
    <row r="501" spans="1:9">
      <c r="A501" s="35"/>
      <c r="B501" s="35"/>
      <c r="C501" s="35"/>
      <c r="D501" s="34"/>
      <c r="E501" s="34"/>
      <c r="F501" s="34"/>
      <c r="G501" s="34"/>
      <c r="H501" s="34"/>
      <c r="I501" s="242"/>
    </row>
    <row r="502" spans="1:9">
      <c r="A502" s="867" t="s">
        <v>33</v>
      </c>
      <c r="B502" s="867"/>
      <c r="C502" s="867"/>
      <c r="D502" s="867"/>
      <c r="E502" s="867"/>
      <c r="F502" s="867"/>
      <c r="G502" s="867"/>
      <c r="H502" s="867"/>
    </row>
    <row r="503" spans="1:9">
      <c r="A503" s="867" t="s">
        <v>1450</v>
      </c>
      <c r="B503" s="867"/>
      <c r="C503" s="867"/>
      <c r="D503" s="867"/>
      <c r="E503" s="867"/>
      <c r="F503" s="867"/>
      <c r="G503" s="867"/>
      <c r="H503" s="867"/>
    </row>
    <row r="504" spans="1:9" ht="17.25" customHeight="1">
      <c r="A504" s="867" t="s">
        <v>32</v>
      </c>
      <c r="B504" s="867"/>
      <c r="C504" s="867"/>
      <c r="D504" s="867"/>
      <c r="E504" s="867"/>
      <c r="F504" s="867"/>
      <c r="G504" s="867"/>
      <c r="H504" s="867"/>
    </row>
    <row r="506" spans="1:9">
      <c r="A506" s="868" t="s">
        <v>1326</v>
      </c>
      <c r="B506" s="868"/>
      <c r="C506" s="868"/>
      <c r="D506" s="868"/>
      <c r="E506" s="868"/>
      <c r="F506" s="868"/>
      <c r="G506" s="868"/>
      <c r="H506" s="868"/>
      <c r="I506" s="868"/>
    </row>
    <row r="508" spans="1:9">
      <c r="A508" s="869" t="s">
        <v>1325</v>
      </c>
      <c r="B508" s="869"/>
      <c r="C508" s="869"/>
      <c r="D508" s="869"/>
      <c r="E508" s="869"/>
      <c r="F508" s="869"/>
      <c r="G508" s="869"/>
      <c r="H508" s="869"/>
      <c r="I508" s="869"/>
    </row>
    <row r="509" spans="1:9" ht="24">
      <c r="A509" s="12" t="s">
        <v>30</v>
      </c>
      <c r="B509" s="12" t="s">
        <v>29</v>
      </c>
      <c r="C509" s="12" t="s">
        <v>28</v>
      </c>
      <c r="D509" s="12" t="s">
        <v>27</v>
      </c>
      <c r="E509" s="12" t="s">
        <v>26</v>
      </c>
      <c r="F509" s="12" t="s">
        <v>25</v>
      </c>
      <c r="G509" s="12" t="s">
        <v>24</v>
      </c>
      <c r="H509" s="12" t="s">
        <v>1451</v>
      </c>
      <c r="I509" s="16" t="s">
        <v>22</v>
      </c>
    </row>
    <row r="510" spans="1:9">
      <c r="A510" s="658">
        <v>1</v>
      </c>
      <c r="B510" s="658">
        <v>22020402</v>
      </c>
      <c r="C510" s="659" t="s">
        <v>4</v>
      </c>
      <c r="D510" s="4">
        <v>350000</v>
      </c>
      <c r="E510" s="4"/>
      <c r="F510" s="42"/>
      <c r="G510" s="372"/>
      <c r="H510" s="17">
        <f t="shared" ref="H510:H518" si="14">D510+G510-F510</f>
        <v>350000</v>
      </c>
      <c r="I510" s="42"/>
    </row>
    <row r="511" spans="1:9" ht="24.6">
      <c r="A511" s="658">
        <v>2</v>
      </c>
      <c r="B511" s="658">
        <v>22020401</v>
      </c>
      <c r="C511" s="659" t="s">
        <v>5</v>
      </c>
      <c r="D511" s="4">
        <v>1500000</v>
      </c>
      <c r="E511" s="4"/>
      <c r="F511" s="42"/>
      <c r="G511" s="372"/>
      <c r="H511" s="17">
        <f t="shared" si="14"/>
        <v>1500000</v>
      </c>
      <c r="I511" s="42"/>
    </row>
    <row r="512" spans="1:9">
      <c r="A512" s="658">
        <v>3</v>
      </c>
      <c r="B512" s="658">
        <v>22020305</v>
      </c>
      <c r="C512" s="659" t="s">
        <v>19</v>
      </c>
      <c r="D512" s="4">
        <v>300000</v>
      </c>
      <c r="E512" s="4"/>
      <c r="F512" s="42"/>
      <c r="G512" s="372"/>
      <c r="H512" s="17">
        <f t="shared" si="14"/>
        <v>300000</v>
      </c>
      <c r="I512" s="42"/>
    </row>
    <row r="513" spans="1:9">
      <c r="A513" s="658">
        <v>4</v>
      </c>
      <c r="B513" s="658">
        <v>22020201</v>
      </c>
      <c r="C513" s="659" t="s">
        <v>35</v>
      </c>
      <c r="D513" s="4">
        <v>500000</v>
      </c>
      <c r="E513" s="4"/>
      <c r="F513" s="42"/>
      <c r="G513" s="372"/>
      <c r="H513" s="17">
        <f t="shared" si="14"/>
        <v>500000</v>
      </c>
      <c r="I513" s="42"/>
    </row>
    <row r="514" spans="1:9">
      <c r="A514" s="658">
        <v>5</v>
      </c>
      <c r="B514" s="658">
        <v>22020102</v>
      </c>
      <c r="C514" s="659" t="s">
        <v>9</v>
      </c>
      <c r="D514" s="4">
        <v>3700000</v>
      </c>
      <c r="E514" s="4"/>
      <c r="F514" s="42"/>
      <c r="G514" s="372"/>
      <c r="H514" s="17">
        <f t="shared" si="14"/>
        <v>3700000</v>
      </c>
      <c r="I514" s="42"/>
    </row>
    <row r="515" spans="1:9">
      <c r="A515" s="658">
        <v>6</v>
      </c>
      <c r="B515" s="658">
        <v>22021007</v>
      </c>
      <c r="C515" s="659" t="s">
        <v>1</v>
      </c>
      <c r="D515" s="4">
        <v>855000</v>
      </c>
      <c r="E515" s="4"/>
      <c r="F515" s="42"/>
      <c r="G515" s="372"/>
      <c r="H515" s="17">
        <f t="shared" si="14"/>
        <v>855000</v>
      </c>
      <c r="I515" s="42"/>
    </row>
    <row r="516" spans="1:9">
      <c r="A516" s="658">
        <v>7</v>
      </c>
      <c r="B516" s="658">
        <v>22021001</v>
      </c>
      <c r="C516" s="659" t="s">
        <v>37</v>
      </c>
      <c r="D516" s="4">
        <v>200000</v>
      </c>
      <c r="E516" s="4"/>
      <c r="F516" s="42"/>
      <c r="G516" s="372"/>
      <c r="H516" s="17">
        <f t="shared" si="14"/>
        <v>200000</v>
      </c>
      <c r="I516" s="42"/>
    </row>
    <row r="517" spans="1:9">
      <c r="A517" s="658">
        <v>8</v>
      </c>
      <c r="B517" s="658">
        <v>22020501</v>
      </c>
      <c r="C517" s="659" t="s">
        <v>3</v>
      </c>
      <c r="D517" s="4">
        <v>700000</v>
      </c>
      <c r="E517" s="4"/>
      <c r="F517" s="42"/>
      <c r="G517" s="17">
        <v>5000000</v>
      </c>
      <c r="H517" s="17">
        <f t="shared" si="14"/>
        <v>5700000</v>
      </c>
      <c r="I517" s="9" t="s">
        <v>8</v>
      </c>
    </row>
    <row r="518" spans="1:9">
      <c r="A518" s="658">
        <v>9</v>
      </c>
      <c r="B518" s="658">
        <v>22020301</v>
      </c>
      <c r="C518" s="659" t="s">
        <v>6</v>
      </c>
      <c r="D518" s="4">
        <v>1895000</v>
      </c>
      <c r="E518" s="4"/>
      <c r="F518" s="42"/>
      <c r="G518" s="372"/>
      <c r="H518" s="17">
        <f t="shared" si="14"/>
        <v>1895000</v>
      </c>
      <c r="I518" s="42"/>
    </row>
    <row r="519" spans="1:9">
      <c r="A519" s="887" t="s">
        <v>0</v>
      </c>
      <c r="B519" s="888"/>
      <c r="C519" s="889"/>
      <c r="D519" s="2">
        <f>SUM(D510:D518)</f>
        <v>10000000</v>
      </c>
      <c r="E519" s="2">
        <f t="shared" ref="E519:G519" si="15">SUM(E510:E518)</f>
        <v>0</v>
      </c>
      <c r="F519" s="2"/>
      <c r="G519" s="373">
        <f t="shared" si="15"/>
        <v>5000000</v>
      </c>
      <c r="H519" s="374">
        <f t="shared" ref="H519" si="16">D519+G519-F519</f>
        <v>15000000</v>
      </c>
      <c r="I519" s="42"/>
    </row>
    <row r="520" spans="1:9">
      <c r="A520" s="35"/>
      <c r="B520" s="35"/>
      <c r="C520" s="35"/>
      <c r="D520" s="34"/>
      <c r="E520" s="34"/>
      <c r="F520" s="34"/>
      <c r="G520" s="34"/>
      <c r="H520" s="34"/>
    </row>
    <row r="521" spans="1:9">
      <c r="A521" s="35"/>
      <c r="B521" s="35"/>
      <c r="C521" s="35"/>
      <c r="D521" s="34"/>
      <c r="E521" s="34"/>
      <c r="F521" s="34"/>
      <c r="G521" s="34"/>
      <c r="H521" s="34"/>
    </row>
    <row r="522" spans="1:9">
      <c r="A522" s="35"/>
      <c r="B522" s="35"/>
      <c r="C522" s="35"/>
      <c r="D522" s="34"/>
      <c r="E522" s="34"/>
      <c r="F522" s="34"/>
      <c r="G522" s="34"/>
      <c r="H522" s="34"/>
    </row>
    <row r="523" spans="1:9">
      <c r="A523" s="35"/>
      <c r="B523" s="35"/>
      <c r="C523" s="238"/>
      <c r="D523" s="34"/>
      <c r="E523" s="34"/>
      <c r="F523" s="34"/>
      <c r="G523" s="34"/>
      <c r="H523" s="34"/>
    </row>
    <row r="524" spans="1:9">
      <c r="A524" s="35"/>
      <c r="B524" s="35"/>
      <c r="C524" s="238"/>
      <c r="D524" s="34"/>
      <c r="E524" s="34"/>
      <c r="F524" s="34"/>
      <c r="G524" s="34"/>
      <c r="H524" s="34"/>
    </row>
    <row r="525" spans="1:9">
      <c r="A525" s="35"/>
      <c r="B525" s="35"/>
      <c r="C525" s="238"/>
      <c r="D525" s="34"/>
      <c r="E525" s="34"/>
      <c r="F525" s="34"/>
      <c r="G525" s="34"/>
      <c r="H525" s="34"/>
    </row>
    <row r="526" spans="1:9">
      <c r="A526" s="35"/>
      <c r="B526" s="35"/>
      <c r="C526" s="238"/>
      <c r="D526" s="34"/>
      <c r="E526" s="34"/>
      <c r="F526" s="34"/>
      <c r="G526" s="34"/>
      <c r="H526" s="34"/>
    </row>
    <row r="527" spans="1:9">
      <c r="A527" s="35"/>
      <c r="B527" s="35"/>
      <c r="C527" s="238"/>
      <c r="D527" s="34"/>
      <c r="E527" s="34"/>
      <c r="F527" s="34"/>
      <c r="G527" s="34"/>
      <c r="H527" s="34"/>
    </row>
    <row r="528" spans="1:9">
      <c r="A528" s="35"/>
      <c r="B528" s="35"/>
      <c r="C528" s="238"/>
      <c r="D528" s="34"/>
      <c r="E528" s="34"/>
      <c r="F528" s="34"/>
      <c r="G528" s="34"/>
      <c r="H528" s="34"/>
    </row>
    <row r="529" spans="1:8">
      <c r="A529" s="35"/>
      <c r="B529" s="35"/>
      <c r="C529" s="238"/>
      <c r="D529" s="34"/>
      <c r="E529" s="34"/>
      <c r="F529" s="34"/>
      <c r="G529" s="34"/>
      <c r="H529" s="34"/>
    </row>
    <row r="530" spans="1:8">
      <c r="A530" s="35"/>
      <c r="B530" s="35"/>
      <c r="C530" s="238"/>
      <c r="D530" s="34"/>
      <c r="E530" s="34"/>
      <c r="F530" s="34"/>
      <c r="G530" s="34"/>
      <c r="H530" s="34"/>
    </row>
    <row r="531" spans="1:8">
      <c r="A531" s="35"/>
      <c r="B531" s="35"/>
      <c r="C531" s="238"/>
      <c r="D531" s="34"/>
      <c r="E531" s="34"/>
      <c r="F531" s="34"/>
      <c r="G531" s="34"/>
      <c r="H531" s="34"/>
    </row>
    <row r="532" spans="1:8">
      <c r="A532" s="35"/>
      <c r="B532" s="35"/>
      <c r="C532" s="238"/>
      <c r="D532" s="34"/>
      <c r="E532" s="34"/>
      <c r="F532" s="34"/>
      <c r="G532" s="34"/>
      <c r="H532" s="34"/>
    </row>
    <row r="533" spans="1:8">
      <c r="A533" s="35"/>
      <c r="B533" s="35"/>
      <c r="C533" s="238"/>
      <c r="D533" s="34"/>
      <c r="E533" s="34"/>
      <c r="F533" s="34"/>
      <c r="G533" s="34"/>
      <c r="H533" s="34"/>
    </row>
    <row r="534" spans="1:8">
      <c r="A534" s="35"/>
      <c r="B534" s="35"/>
      <c r="C534" s="238"/>
      <c r="D534" s="34"/>
      <c r="E534" s="34"/>
      <c r="F534" s="34"/>
      <c r="G534" s="34"/>
      <c r="H534" s="34"/>
    </row>
    <row r="535" spans="1:8">
      <c r="A535" s="35"/>
      <c r="B535" s="35"/>
      <c r="C535" s="238"/>
      <c r="D535" s="34"/>
      <c r="E535" s="34"/>
      <c r="F535" s="34"/>
      <c r="G535" s="34"/>
      <c r="H535" s="34"/>
    </row>
    <row r="536" spans="1:8">
      <c r="A536" s="35"/>
      <c r="B536" s="35"/>
      <c r="C536" s="238"/>
      <c r="D536" s="34"/>
      <c r="E536" s="34"/>
      <c r="F536" s="34"/>
      <c r="G536" s="34"/>
      <c r="H536" s="34"/>
    </row>
    <row r="537" spans="1:8">
      <c r="A537" s="35"/>
      <c r="B537" s="35"/>
      <c r="C537" s="238"/>
      <c r="D537" s="34"/>
      <c r="E537" s="34"/>
      <c r="F537" s="34"/>
      <c r="G537" s="34"/>
      <c r="H537" s="34"/>
    </row>
    <row r="538" spans="1:8">
      <c r="A538" s="35"/>
      <c r="B538" s="35"/>
      <c r="C538" s="238"/>
      <c r="D538" s="34"/>
      <c r="E538" s="34"/>
      <c r="F538" s="34"/>
      <c r="G538" s="34"/>
      <c r="H538" s="34"/>
    </row>
    <row r="539" spans="1:8">
      <c r="A539" s="35"/>
      <c r="B539" s="35"/>
      <c r="C539" s="238"/>
      <c r="D539" s="34"/>
      <c r="E539" s="34"/>
      <c r="F539" s="34"/>
      <c r="G539" s="34"/>
      <c r="H539" s="34"/>
    </row>
    <row r="540" spans="1:8">
      <c r="A540" s="35"/>
      <c r="B540" s="35"/>
      <c r="C540" s="238"/>
      <c r="D540" s="34"/>
      <c r="E540" s="34"/>
      <c r="F540" s="34"/>
      <c r="G540" s="34"/>
      <c r="H540" s="34"/>
    </row>
    <row r="541" spans="1:8">
      <c r="A541" s="35"/>
      <c r="B541" s="35"/>
      <c r="C541" s="238"/>
      <c r="D541" s="34"/>
      <c r="E541" s="34"/>
      <c r="F541" s="34"/>
      <c r="G541" s="34"/>
      <c r="H541" s="34"/>
    </row>
    <row r="542" spans="1:8">
      <c r="A542" s="35"/>
      <c r="B542" s="35"/>
      <c r="C542" s="238"/>
      <c r="D542" s="34"/>
      <c r="E542" s="34"/>
      <c r="F542" s="34"/>
      <c r="G542" s="34"/>
      <c r="H542" s="34"/>
    </row>
    <row r="543" spans="1:8">
      <c r="A543" s="867" t="s">
        <v>33</v>
      </c>
      <c r="B543" s="867"/>
      <c r="C543" s="867"/>
      <c r="D543" s="867"/>
      <c r="E543" s="867"/>
      <c r="F543" s="867"/>
      <c r="G543" s="867"/>
      <c r="H543" s="867"/>
    </row>
    <row r="544" spans="1:8">
      <c r="A544" s="867" t="s">
        <v>1450</v>
      </c>
      <c r="B544" s="867"/>
      <c r="C544" s="867"/>
      <c r="D544" s="867"/>
      <c r="E544" s="867"/>
      <c r="F544" s="867"/>
      <c r="G544" s="867"/>
      <c r="H544" s="867"/>
    </row>
    <row r="545" spans="1:9">
      <c r="A545" s="867" t="s">
        <v>32</v>
      </c>
      <c r="B545" s="867"/>
      <c r="C545" s="867"/>
      <c r="D545" s="867"/>
      <c r="E545" s="867"/>
      <c r="F545" s="867"/>
      <c r="G545" s="867"/>
      <c r="H545" s="867"/>
    </row>
    <row r="546" spans="1:9">
      <c r="A546" s="879" t="s">
        <v>74</v>
      </c>
      <c r="B546" s="879"/>
      <c r="C546" s="879"/>
      <c r="D546" s="879"/>
      <c r="E546" s="879"/>
      <c r="F546" s="879"/>
      <c r="G546" s="879"/>
      <c r="H546" s="879"/>
      <c r="I546" s="879"/>
    </row>
    <row r="547" spans="1:9">
      <c r="A547" s="175"/>
      <c r="B547" s="175"/>
      <c r="C547" s="237"/>
      <c r="D547" s="175"/>
      <c r="E547" s="175"/>
      <c r="F547" s="175"/>
      <c r="G547" s="175"/>
      <c r="H547" s="175"/>
    </row>
    <row r="548" spans="1:9">
      <c r="A548" s="869" t="s">
        <v>164</v>
      </c>
      <c r="B548" s="869"/>
      <c r="C548" s="869"/>
      <c r="D548" s="869"/>
      <c r="E548" s="869"/>
      <c r="F548" s="869"/>
      <c r="G548" s="869"/>
      <c r="H548" s="869"/>
      <c r="I548" s="869"/>
    </row>
    <row r="549" spans="1:9" ht="24">
      <c r="A549" s="12" t="s">
        <v>30</v>
      </c>
      <c r="B549" s="12" t="s">
        <v>29</v>
      </c>
      <c r="C549" s="12" t="s">
        <v>28</v>
      </c>
      <c r="D549" s="12" t="s">
        <v>27</v>
      </c>
      <c r="E549" s="12" t="s">
        <v>26</v>
      </c>
      <c r="F549" s="12" t="s">
        <v>25</v>
      </c>
      <c r="G549" s="12" t="s">
        <v>24</v>
      </c>
      <c r="H549" s="12" t="s">
        <v>1451</v>
      </c>
      <c r="I549" s="16" t="s">
        <v>22</v>
      </c>
    </row>
    <row r="550" spans="1:9" ht="21.6">
      <c r="A550" s="7">
        <v>1</v>
      </c>
      <c r="B550" s="7">
        <v>22021062</v>
      </c>
      <c r="C550" s="6" t="s">
        <v>585</v>
      </c>
      <c r="D550" s="4">
        <v>120000000</v>
      </c>
      <c r="E550" s="19">
        <v>200000000</v>
      </c>
      <c r="F550" s="19">
        <v>0</v>
      </c>
      <c r="G550" s="19">
        <v>100000000</v>
      </c>
      <c r="H550" s="17">
        <f t="shared" ref="H550:H578" si="17">D550+G550-F550</f>
        <v>220000000</v>
      </c>
      <c r="I550" s="234" t="s">
        <v>565</v>
      </c>
    </row>
    <row r="551" spans="1:9">
      <c r="A551" s="7">
        <v>2</v>
      </c>
      <c r="B551" s="7">
        <v>22020711</v>
      </c>
      <c r="C551" s="6" t="s">
        <v>65</v>
      </c>
      <c r="D551" s="4">
        <v>5000000</v>
      </c>
      <c r="E551" s="4">
        <v>2650000</v>
      </c>
      <c r="F551" s="19">
        <v>0</v>
      </c>
      <c r="G551" s="19">
        <v>1000000</v>
      </c>
      <c r="H551" s="17">
        <f t="shared" si="17"/>
        <v>6000000</v>
      </c>
      <c r="I551" s="9" t="s">
        <v>8</v>
      </c>
    </row>
    <row r="552" spans="1:9">
      <c r="A552" s="7">
        <v>3</v>
      </c>
      <c r="B552" s="7">
        <v>22020803</v>
      </c>
      <c r="C552" s="6" t="s">
        <v>51</v>
      </c>
      <c r="D552" s="4">
        <v>50000000</v>
      </c>
      <c r="E552" s="4">
        <v>28680200</v>
      </c>
      <c r="F552" s="19">
        <v>0</v>
      </c>
      <c r="G552" s="19">
        <v>5000000</v>
      </c>
      <c r="H552" s="17">
        <f t="shared" si="17"/>
        <v>55000000</v>
      </c>
      <c r="I552" s="9" t="s">
        <v>8</v>
      </c>
    </row>
    <row r="553" spans="1:9" ht="14.25" customHeight="1">
      <c r="A553" s="7">
        <v>4</v>
      </c>
      <c r="B553" s="7">
        <v>22020403</v>
      </c>
      <c r="C553" s="6" t="s">
        <v>54</v>
      </c>
      <c r="D553" s="4">
        <v>14000000</v>
      </c>
      <c r="E553" s="4">
        <v>14000000</v>
      </c>
      <c r="F553" s="19">
        <v>0</v>
      </c>
      <c r="G553" s="19">
        <v>0</v>
      </c>
      <c r="H553" s="17">
        <f t="shared" si="17"/>
        <v>14000000</v>
      </c>
      <c r="I553" s="9"/>
    </row>
    <row r="554" spans="1:9">
      <c r="A554" s="7">
        <v>5</v>
      </c>
      <c r="B554" s="7">
        <v>22021008</v>
      </c>
      <c r="C554" s="6" t="s">
        <v>49</v>
      </c>
      <c r="D554" s="4">
        <v>20000000</v>
      </c>
      <c r="E554" s="19">
        <v>0</v>
      </c>
      <c r="F554" s="19">
        <v>0</v>
      </c>
      <c r="G554" s="19">
        <v>0</v>
      </c>
      <c r="H554" s="17">
        <f t="shared" si="17"/>
        <v>20000000</v>
      </c>
      <c r="I554" s="9"/>
    </row>
    <row r="555" spans="1:9">
      <c r="A555" s="7">
        <v>6</v>
      </c>
      <c r="B555" s="7">
        <v>22021003</v>
      </c>
      <c r="C555" s="6" t="s">
        <v>18</v>
      </c>
      <c r="D555" s="4">
        <v>3000000</v>
      </c>
      <c r="E555" s="4">
        <v>1020000</v>
      </c>
      <c r="F555" s="19">
        <v>0</v>
      </c>
      <c r="G555" s="19">
        <v>0</v>
      </c>
      <c r="H555" s="17">
        <f t="shared" si="17"/>
        <v>3000000</v>
      </c>
      <c r="I555" s="9"/>
    </row>
    <row r="556" spans="1:9">
      <c r="A556" s="7">
        <v>7</v>
      </c>
      <c r="B556" s="7">
        <v>22021007</v>
      </c>
      <c r="C556" s="6" t="s">
        <v>1</v>
      </c>
      <c r="D556" s="4">
        <v>53000000</v>
      </c>
      <c r="E556" s="4">
        <v>3795800</v>
      </c>
      <c r="F556" s="19">
        <v>0</v>
      </c>
      <c r="G556" s="19">
        <v>0</v>
      </c>
      <c r="H556" s="17">
        <f t="shared" si="17"/>
        <v>53000000</v>
      </c>
      <c r="I556" s="9"/>
    </row>
    <row r="557" spans="1:9">
      <c r="A557" s="7">
        <v>8</v>
      </c>
      <c r="B557" s="7">
        <v>22021001</v>
      </c>
      <c r="C557" s="6" t="s">
        <v>37</v>
      </c>
      <c r="D557" s="4">
        <v>2000000</v>
      </c>
      <c r="E557" s="19">
        <v>0</v>
      </c>
      <c r="F557" s="19">
        <v>0</v>
      </c>
      <c r="G557" s="19">
        <v>0</v>
      </c>
      <c r="H557" s="17">
        <f t="shared" si="17"/>
        <v>2000000</v>
      </c>
      <c r="I557" s="9"/>
    </row>
    <row r="558" spans="1:9">
      <c r="A558" s="7">
        <v>9</v>
      </c>
      <c r="B558" s="7">
        <v>22020712</v>
      </c>
      <c r="C558" s="6" t="s">
        <v>61</v>
      </c>
      <c r="D558" s="4">
        <v>2000000</v>
      </c>
      <c r="E558" s="19"/>
      <c r="F558" s="19">
        <v>0</v>
      </c>
      <c r="G558" s="19"/>
      <c r="H558" s="17">
        <f t="shared" si="17"/>
        <v>2000000</v>
      </c>
      <c r="I558" s="234"/>
    </row>
    <row r="559" spans="1:9">
      <c r="A559" s="7">
        <v>10</v>
      </c>
      <c r="B559" s="7">
        <v>22020306</v>
      </c>
      <c r="C559" s="6" t="s">
        <v>42</v>
      </c>
      <c r="D559" s="4">
        <v>39000000</v>
      </c>
      <c r="E559" s="4">
        <v>35308025</v>
      </c>
      <c r="F559" s="19">
        <v>0</v>
      </c>
      <c r="G559" s="19">
        <v>0</v>
      </c>
      <c r="H559" s="17">
        <f t="shared" si="17"/>
        <v>39000000</v>
      </c>
      <c r="I559" s="9"/>
    </row>
    <row r="560" spans="1:9">
      <c r="A560" s="7">
        <v>11</v>
      </c>
      <c r="B560" s="7">
        <v>22020301</v>
      </c>
      <c r="C560" s="6" t="s">
        <v>6</v>
      </c>
      <c r="D560" s="4">
        <v>44000000</v>
      </c>
      <c r="E560" s="4">
        <v>31000000</v>
      </c>
      <c r="F560" s="19">
        <v>0</v>
      </c>
      <c r="G560" s="19">
        <v>21000000</v>
      </c>
      <c r="H560" s="17">
        <f t="shared" si="17"/>
        <v>65000000</v>
      </c>
      <c r="I560" s="9" t="s">
        <v>8</v>
      </c>
    </row>
    <row r="561" spans="1:11">
      <c r="A561" s="7">
        <v>12</v>
      </c>
      <c r="B561" s="7">
        <v>22020201</v>
      </c>
      <c r="C561" s="6" t="s">
        <v>35</v>
      </c>
      <c r="D561" s="4">
        <v>128000000</v>
      </c>
      <c r="E561" s="4">
        <v>92808971.75</v>
      </c>
      <c r="F561" s="19">
        <v>0</v>
      </c>
      <c r="G561" s="19">
        <v>30000000</v>
      </c>
      <c r="H561" s="17">
        <f t="shared" si="17"/>
        <v>158000000</v>
      </c>
      <c r="I561" s="9" t="s">
        <v>8</v>
      </c>
    </row>
    <row r="562" spans="1:11">
      <c r="A562" s="7">
        <v>13</v>
      </c>
      <c r="B562" s="7">
        <v>22020102</v>
      </c>
      <c r="C562" s="6" t="s">
        <v>9</v>
      </c>
      <c r="D562" s="4">
        <v>40000000</v>
      </c>
      <c r="E562" s="4">
        <v>5889104</v>
      </c>
      <c r="F562" s="19">
        <v>0</v>
      </c>
      <c r="G562" s="19">
        <v>0</v>
      </c>
      <c r="H562" s="17">
        <f t="shared" si="17"/>
        <v>40000000</v>
      </c>
      <c r="I562" s="9"/>
    </row>
    <row r="563" spans="1:11">
      <c r="A563" s="7">
        <v>14</v>
      </c>
      <c r="B563" s="7">
        <v>22020602</v>
      </c>
      <c r="C563" s="6" t="s">
        <v>73</v>
      </c>
      <c r="D563" s="4">
        <v>20000000</v>
      </c>
      <c r="E563" s="4">
        <v>19817940.91</v>
      </c>
      <c r="F563" s="19">
        <v>0</v>
      </c>
      <c r="G563" s="19">
        <v>50000000</v>
      </c>
      <c r="H563" s="17">
        <f t="shared" si="17"/>
        <v>70000000</v>
      </c>
      <c r="I563" s="9" t="s">
        <v>8</v>
      </c>
    </row>
    <row r="564" spans="1:11" ht="16.5" customHeight="1">
      <c r="A564" s="7">
        <v>15</v>
      </c>
      <c r="B564" s="7">
        <v>22020104</v>
      </c>
      <c r="C564" s="6" t="s">
        <v>48</v>
      </c>
      <c r="D564" s="4">
        <v>80000000</v>
      </c>
      <c r="E564" s="4">
        <v>39742690</v>
      </c>
      <c r="F564" s="19">
        <v>0</v>
      </c>
      <c r="G564" s="19">
        <v>0</v>
      </c>
      <c r="H564" s="17">
        <f t="shared" si="17"/>
        <v>80000000</v>
      </c>
      <c r="I564" s="9"/>
    </row>
    <row r="565" spans="1:11">
      <c r="A565" s="7">
        <v>16</v>
      </c>
      <c r="B565" s="7">
        <v>22020902</v>
      </c>
      <c r="C565" s="6" t="s">
        <v>72</v>
      </c>
      <c r="D565" s="4">
        <v>380000000</v>
      </c>
      <c r="E565" s="4">
        <v>74976302.299999997</v>
      </c>
      <c r="F565" s="19">
        <v>0</v>
      </c>
      <c r="G565" s="19">
        <v>142000000</v>
      </c>
      <c r="H565" s="17">
        <f t="shared" si="17"/>
        <v>522000000</v>
      </c>
      <c r="I565" s="9" t="s">
        <v>8</v>
      </c>
    </row>
    <row r="566" spans="1:11">
      <c r="A566" s="7">
        <v>17</v>
      </c>
      <c r="B566" s="7">
        <v>22021002</v>
      </c>
      <c r="C566" s="6" t="s">
        <v>59</v>
      </c>
      <c r="D566" s="4">
        <v>140000000</v>
      </c>
      <c r="E566" s="4">
        <v>114929401</v>
      </c>
      <c r="F566" s="19">
        <v>0</v>
      </c>
      <c r="G566" s="19">
        <v>0</v>
      </c>
      <c r="H566" s="17">
        <f t="shared" si="17"/>
        <v>140000000</v>
      </c>
      <c r="I566" s="9"/>
    </row>
    <row r="567" spans="1:11">
      <c r="A567" s="7">
        <v>18</v>
      </c>
      <c r="B567" s="7">
        <v>22021041</v>
      </c>
      <c r="C567" s="6" t="s">
        <v>69</v>
      </c>
      <c r="D567" s="4">
        <v>924000000</v>
      </c>
      <c r="E567" s="4">
        <v>880288861.11000001</v>
      </c>
      <c r="F567" s="19">
        <v>0</v>
      </c>
      <c r="G567" s="19">
        <v>0</v>
      </c>
      <c r="H567" s="17">
        <f t="shared" si="17"/>
        <v>924000000</v>
      </c>
      <c r="I567" s="9"/>
    </row>
    <row r="568" spans="1:11">
      <c r="A568" s="7">
        <v>19</v>
      </c>
      <c r="B568" s="7">
        <v>22020604</v>
      </c>
      <c r="C568" s="6" t="s">
        <v>71</v>
      </c>
      <c r="D568" s="4">
        <v>5000000000</v>
      </c>
      <c r="E568" s="4">
        <v>374144000</v>
      </c>
      <c r="F568" s="19">
        <v>0</v>
      </c>
      <c r="G568" s="19">
        <v>5000000000</v>
      </c>
      <c r="H568" s="17">
        <f t="shared" si="17"/>
        <v>10000000000</v>
      </c>
      <c r="I568" s="9" t="s">
        <v>8</v>
      </c>
    </row>
    <row r="569" spans="1:11">
      <c r="A569" s="7">
        <v>20</v>
      </c>
      <c r="B569" s="7">
        <v>22020202</v>
      </c>
      <c r="C569" s="6" t="s">
        <v>7</v>
      </c>
      <c r="D569" s="4">
        <v>5000000</v>
      </c>
      <c r="E569" s="19">
        <v>0</v>
      </c>
      <c r="F569" s="19">
        <v>0</v>
      </c>
      <c r="G569" s="19">
        <v>0</v>
      </c>
      <c r="H569" s="17">
        <f t="shared" si="17"/>
        <v>5000000</v>
      </c>
      <c r="I569" s="9"/>
    </row>
    <row r="570" spans="1:11" ht="24" customHeight="1">
      <c r="A570" s="7">
        <v>21</v>
      </c>
      <c r="B570" s="7">
        <v>22021060</v>
      </c>
      <c r="C570" s="6" t="s">
        <v>34</v>
      </c>
      <c r="D570" s="4">
        <v>52000000</v>
      </c>
      <c r="E570" s="4">
        <v>35420000</v>
      </c>
      <c r="F570" s="19">
        <v>0</v>
      </c>
      <c r="G570" s="19">
        <v>10000000</v>
      </c>
      <c r="H570" s="17">
        <f t="shared" si="17"/>
        <v>62000000</v>
      </c>
      <c r="I570" s="9" t="s">
        <v>8</v>
      </c>
      <c r="K570" s="142">
        <f>H568+H567+H577+H565+H566+H550+500000000</f>
        <v>24306000000</v>
      </c>
    </row>
    <row r="571" spans="1:11" ht="21.6">
      <c r="A571" s="7">
        <v>22</v>
      </c>
      <c r="B571" s="7">
        <v>22020701</v>
      </c>
      <c r="C571" s="6" t="s">
        <v>68</v>
      </c>
      <c r="D571" s="4">
        <v>220000000</v>
      </c>
      <c r="E571" s="4">
        <f>200545211.52+787334504.03+34931113.32</f>
        <v>1022810828.87</v>
      </c>
      <c r="F571" s="19">
        <v>0</v>
      </c>
      <c r="G571" s="19">
        <f>70000000+800000000</f>
        <v>870000000</v>
      </c>
      <c r="H571" s="17">
        <f t="shared" si="17"/>
        <v>1090000000</v>
      </c>
      <c r="I571" s="234" t="s">
        <v>565</v>
      </c>
      <c r="K571" s="142">
        <f>H579-K570</f>
        <v>3507000000</v>
      </c>
    </row>
    <row r="572" spans="1:11">
      <c r="A572" s="7">
        <v>23</v>
      </c>
      <c r="B572" s="7">
        <v>22020503</v>
      </c>
      <c r="C572" s="6" t="s">
        <v>16</v>
      </c>
      <c r="D572" s="4">
        <v>45000000</v>
      </c>
      <c r="E572" s="4">
        <v>17700250</v>
      </c>
      <c r="F572" s="19">
        <v>0</v>
      </c>
      <c r="G572" s="19">
        <v>20000000</v>
      </c>
      <c r="H572" s="17">
        <f t="shared" si="17"/>
        <v>65000000</v>
      </c>
      <c r="I572" s="9" t="s">
        <v>8</v>
      </c>
      <c r="K572" s="171">
        <f>K571-G578</f>
        <v>1459000000</v>
      </c>
    </row>
    <row r="573" spans="1:11">
      <c r="A573" s="7">
        <v>24</v>
      </c>
      <c r="B573" s="7">
        <v>22020501</v>
      </c>
      <c r="C573" s="6" t="s">
        <v>3</v>
      </c>
      <c r="D573" s="4">
        <v>14000000</v>
      </c>
      <c r="E573" s="19">
        <v>0</v>
      </c>
      <c r="F573" s="19">
        <v>0</v>
      </c>
      <c r="G573" s="19">
        <v>0</v>
      </c>
      <c r="H573" s="17">
        <f t="shared" si="17"/>
        <v>14000000</v>
      </c>
      <c r="I573" s="9"/>
    </row>
    <row r="574" spans="1:11">
      <c r="A574" s="7">
        <v>25</v>
      </c>
      <c r="B574" s="7">
        <v>22020402</v>
      </c>
      <c r="C574" s="6" t="s">
        <v>4</v>
      </c>
      <c r="D574" s="4">
        <v>7000000</v>
      </c>
      <c r="E574" s="19">
        <v>0</v>
      </c>
      <c r="F574" s="19">
        <v>0</v>
      </c>
      <c r="G574" s="19">
        <v>0</v>
      </c>
      <c r="H574" s="17">
        <f t="shared" si="17"/>
        <v>7000000</v>
      </c>
      <c r="I574" s="9"/>
    </row>
    <row r="575" spans="1:11">
      <c r="A575" s="7">
        <v>26</v>
      </c>
      <c r="B575" s="7">
        <v>22040105</v>
      </c>
      <c r="C575" s="6" t="s">
        <v>1329</v>
      </c>
      <c r="D575" s="4">
        <v>102000000</v>
      </c>
      <c r="E575" s="19"/>
      <c r="F575" s="19"/>
      <c r="G575" s="19"/>
      <c r="H575" s="17">
        <f t="shared" si="17"/>
        <v>102000000</v>
      </c>
      <c r="I575" s="9"/>
    </row>
    <row r="576" spans="1:11">
      <c r="A576" s="7">
        <v>27</v>
      </c>
      <c r="B576" s="7">
        <v>22020401</v>
      </c>
      <c r="C576" s="6" t="s">
        <v>5</v>
      </c>
      <c r="D576" s="4">
        <v>7000000</v>
      </c>
      <c r="E576" s="19">
        <v>0</v>
      </c>
      <c r="F576" s="19">
        <v>0</v>
      </c>
      <c r="G576" s="19">
        <v>0</v>
      </c>
      <c r="H576" s="17">
        <f t="shared" si="17"/>
        <v>7000000</v>
      </c>
      <c r="I576" s="9"/>
    </row>
    <row r="577" spans="1:9" ht="21.6">
      <c r="A577" s="7">
        <v>28</v>
      </c>
      <c r="B577" s="7">
        <v>22050109</v>
      </c>
      <c r="C577" s="6" t="s">
        <v>523</v>
      </c>
      <c r="D577" s="4">
        <v>0</v>
      </c>
      <c r="E577" s="19">
        <f>2443502400+1000000000+122030000</f>
        <v>3565532400</v>
      </c>
      <c r="F577" s="19">
        <v>0</v>
      </c>
      <c r="G577" s="256">
        <v>12000000000</v>
      </c>
      <c r="H577" s="255">
        <f t="shared" ref="H577" si="18">D577+G577-F577</f>
        <v>12000000000</v>
      </c>
      <c r="I577" s="234" t="s">
        <v>565</v>
      </c>
    </row>
    <row r="578" spans="1:9" ht="21.6">
      <c r="A578" s="7">
        <v>29</v>
      </c>
      <c r="B578" s="7">
        <v>22021066</v>
      </c>
      <c r="C578" s="6" t="s">
        <v>1339</v>
      </c>
      <c r="D578" s="4">
        <v>0</v>
      </c>
      <c r="E578" s="19">
        <v>157247878.52000001</v>
      </c>
      <c r="F578" s="19">
        <v>0</v>
      </c>
      <c r="G578" s="256">
        <v>2048000000</v>
      </c>
      <c r="H578" s="17">
        <f t="shared" si="17"/>
        <v>2048000000</v>
      </c>
      <c r="I578" s="234" t="s">
        <v>565</v>
      </c>
    </row>
    <row r="579" spans="1:9">
      <c r="A579" s="870" t="s">
        <v>0</v>
      </c>
      <c r="B579" s="871"/>
      <c r="C579" s="872"/>
      <c r="D579" s="2">
        <f>SUM(D550:D578)</f>
        <v>7516000000</v>
      </c>
      <c r="E579" s="2">
        <f>SUM(E550:E578)</f>
        <v>6717762653.460001</v>
      </c>
      <c r="F579" s="2">
        <f>SUM(F550:F578)</f>
        <v>0</v>
      </c>
      <c r="G579" s="2">
        <f>SUM(G550:G578)</f>
        <v>20297000000</v>
      </c>
      <c r="H579" s="2">
        <f>SUM(H550:H578)</f>
        <v>27813000000</v>
      </c>
      <c r="I579" s="9"/>
    </row>
    <row r="580" spans="1:9">
      <c r="A580" s="35"/>
      <c r="B580" s="35"/>
      <c r="C580" s="35"/>
      <c r="D580" s="34"/>
      <c r="E580" s="34"/>
      <c r="F580" s="34"/>
      <c r="G580" s="34"/>
      <c r="H580" s="34"/>
    </row>
    <row r="581" spans="1:9">
      <c r="A581" s="35"/>
      <c r="B581" s="35"/>
      <c r="C581" s="35"/>
      <c r="D581" s="34"/>
      <c r="E581" s="34"/>
      <c r="F581" s="34"/>
      <c r="G581" s="34"/>
      <c r="H581" s="34"/>
    </row>
    <row r="582" spans="1:9">
      <c r="A582" s="867" t="s">
        <v>33</v>
      </c>
      <c r="B582" s="867"/>
      <c r="C582" s="867"/>
      <c r="D582" s="867"/>
      <c r="E582" s="867"/>
      <c r="F582" s="867"/>
      <c r="G582" s="867"/>
      <c r="H582" s="867"/>
    </row>
    <row r="583" spans="1:9">
      <c r="A583" s="867" t="s">
        <v>1450</v>
      </c>
      <c r="B583" s="867"/>
      <c r="C583" s="867"/>
      <c r="D583" s="867"/>
      <c r="E583" s="867"/>
      <c r="F583" s="867"/>
      <c r="G583" s="867"/>
      <c r="H583" s="867"/>
    </row>
    <row r="584" spans="1:9">
      <c r="A584" s="867" t="s">
        <v>32</v>
      </c>
      <c r="B584" s="867"/>
      <c r="C584" s="867"/>
      <c r="D584" s="867"/>
      <c r="E584" s="867"/>
      <c r="F584" s="867"/>
      <c r="G584" s="867"/>
      <c r="H584" s="867"/>
    </row>
    <row r="585" spans="1:9">
      <c r="A585" s="868" t="s">
        <v>528</v>
      </c>
      <c r="B585" s="868"/>
      <c r="C585" s="868"/>
      <c r="D585" s="868"/>
      <c r="E585" s="868"/>
      <c r="F585" s="868"/>
      <c r="G585" s="868"/>
      <c r="H585" s="868"/>
      <c r="I585" s="868"/>
    </row>
    <row r="586" spans="1:9" ht="14.25" customHeight="1"/>
    <row r="587" spans="1:9">
      <c r="A587" s="869" t="s">
        <v>527</v>
      </c>
      <c r="B587" s="869"/>
      <c r="C587" s="869"/>
      <c r="D587" s="869"/>
      <c r="E587" s="869"/>
      <c r="F587" s="869"/>
      <c r="G587" s="869"/>
      <c r="H587" s="869"/>
      <c r="I587" s="869"/>
    </row>
    <row r="588" spans="1:9" ht="24">
      <c r="A588" s="12" t="s">
        <v>30</v>
      </c>
      <c r="B588" s="12" t="s">
        <v>29</v>
      </c>
      <c r="C588" s="12" t="s">
        <v>28</v>
      </c>
      <c r="D588" s="12" t="s">
        <v>27</v>
      </c>
      <c r="E588" s="12" t="s">
        <v>26</v>
      </c>
      <c r="F588" s="12" t="s">
        <v>25</v>
      </c>
      <c r="G588" s="12" t="s">
        <v>24</v>
      </c>
      <c r="H588" s="12" t="s">
        <v>1451</v>
      </c>
      <c r="I588" s="16" t="s">
        <v>22</v>
      </c>
    </row>
    <row r="589" spans="1:9">
      <c r="A589" s="212">
        <v>1</v>
      </c>
      <c r="B589" s="212">
        <v>22020712</v>
      </c>
      <c r="C589" s="213" t="s">
        <v>61</v>
      </c>
      <c r="D589" s="214">
        <v>20000000</v>
      </c>
      <c r="E589" s="214">
        <v>19900000</v>
      </c>
      <c r="F589" s="4"/>
      <c r="G589" s="4">
        <v>10000000</v>
      </c>
      <c r="H589" s="17">
        <f>D589+G589-F589</f>
        <v>30000000</v>
      </c>
      <c r="I589" s="15" t="s">
        <v>8</v>
      </c>
    </row>
    <row r="590" spans="1:9">
      <c r="A590" s="212">
        <v>2</v>
      </c>
      <c r="B590" s="212">
        <v>22020406</v>
      </c>
      <c r="C590" s="213" t="s">
        <v>13</v>
      </c>
      <c r="D590" s="214">
        <v>40000000</v>
      </c>
      <c r="E590" s="214">
        <v>30561000</v>
      </c>
      <c r="F590" s="4"/>
      <c r="G590" s="4"/>
      <c r="H590" s="17">
        <f t="shared" ref="H590:H605" si="19">D590+G590-F590</f>
        <v>40000000</v>
      </c>
      <c r="I590" s="9"/>
    </row>
    <row r="591" spans="1:9">
      <c r="A591" s="212">
        <v>3</v>
      </c>
      <c r="B591" s="212">
        <v>22020101</v>
      </c>
      <c r="C591" s="213" t="s">
        <v>529</v>
      </c>
      <c r="D591" s="214">
        <v>15000000</v>
      </c>
      <c r="E591" s="215">
        <v>0</v>
      </c>
      <c r="F591" s="4"/>
      <c r="G591" s="4"/>
      <c r="H591" s="17">
        <f t="shared" si="19"/>
        <v>15000000</v>
      </c>
      <c r="I591" s="9"/>
    </row>
    <row r="592" spans="1:9">
      <c r="A592" s="212">
        <v>4</v>
      </c>
      <c r="B592" s="212">
        <v>22020102</v>
      </c>
      <c r="C592" s="213" t="s">
        <v>9</v>
      </c>
      <c r="D592" s="214">
        <v>13800000</v>
      </c>
      <c r="E592" s="215">
        <v>0</v>
      </c>
      <c r="F592" s="4"/>
      <c r="G592" s="4"/>
      <c r="H592" s="17">
        <f t="shared" si="19"/>
        <v>13800000</v>
      </c>
      <c r="I592" s="9"/>
    </row>
    <row r="593" spans="1:9">
      <c r="A593" s="212">
        <v>5</v>
      </c>
      <c r="B593" s="212">
        <v>22020202</v>
      </c>
      <c r="C593" s="213" t="s">
        <v>7</v>
      </c>
      <c r="D593" s="214">
        <v>900000</v>
      </c>
      <c r="E593" s="215">
        <v>0</v>
      </c>
      <c r="F593" s="4"/>
      <c r="G593" s="4"/>
      <c r="H593" s="17">
        <f t="shared" si="19"/>
        <v>900000</v>
      </c>
      <c r="I593" s="9"/>
    </row>
    <row r="594" spans="1:9">
      <c r="A594" s="212">
        <v>6</v>
      </c>
      <c r="B594" s="212">
        <v>22020201</v>
      </c>
      <c r="C594" s="213" t="s">
        <v>35</v>
      </c>
      <c r="D594" s="214">
        <v>900000</v>
      </c>
      <c r="E594" s="215">
        <v>0</v>
      </c>
      <c r="F594" s="4"/>
      <c r="G594" s="4"/>
      <c r="H594" s="17">
        <f t="shared" si="19"/>
        <v>900000</v>
      </c>
      <c r="I594" s="9"/>
    </row>
    <row r="595" spans="1:9">
      <c r="A595" s="212">
        <v>7</v>
      </c>
      <c r="B595" s="212">
        <v>22020301</v>
      </c>
      <c r="C595" s="213" t="s">
        <v>6</v>
      </c>
      <c r="D595" s="214">
        <v>4000000</v>
      </c>
      <c r="E595" s="214">
        <v>3970750</v>
      </c>
      <c r="F595" s="4"/>
      <c r="G595" s="4">
        <v>2000000</v>
      </c>
      <c r="H595" s="17">
        <f t="shared" si="19"/>
        <v>6000000</v>
      </c>
      <c r="I595" s="9" t="s">
        <v>8</v>
      </c>
    </row>
    <row r="596" spans="1:9">
      <c r="A596" s="212">
        <v>8</v>
      </c>
      <c r="B596" s="212">
        <v>22020305</v>
      </c>
      <c r="C596" s="213" t="s">
        <v>19</v>
      </c>
      <c r="D596" s="214">
        <v>1500000</v>
      </c>
      <c r="E596" s="215">
        <v>0</v>
      </c>
      <c r="F596" s="4"/>
      <c r="G596" s="4"/>
      <c r="H596" s="17">
        <f t="shared" si="19"/>
        <v>1500000</v>
      </c>
      <c r="I596" s="9"/>
    </row>
    <row r="597" spans="1:9">
      <c r="A597" s="212">
        <v>9</v>
      </c>
      <c r="B597" s="212">
        <v>22020401</v>
      </c>
      <c r="C597" s="213" t="s">
        <v>5</v>
      </c>
      <c r="D597" s="214">
        <v>3500000</v>
      </c>
      <c r="E597" s="215">
        <v>0</v>
      </c>
      <c r="F597" s="4"/>
      <c r="G597" s="4"/>
      <c r="H597" s="17">
        <f t="shared" si="19"/>
        <v>3500000</v>
      </c>
      <c r="I597" s="9"/>
    </row>
    <row r="598" spans="1:9">
      <c r="A598" s="212">
        <v>10</v>
      </c>
      <c r="B598" s="212">
        <v>22020402</v>
      </c>
      <c r="C598" s="213" t="s">
        <v>4</v>
      </c>
      <c r="D598" s="214">
        <v>2000000</v>
      </c>
      <c r="E598" s="215">
        <v>0</v>
      </c>
      <c r="F598" s="4"/>
      <c r="G598" s="4"/>
      <c r="H598" s="17">
        <f t="shared" si="19"/>
        <v>2000000</v>
      </c>
      <c r="I598" s="9"/>
    </row>
    <row r="599" spans="1:9">
      <c r="A599" s="212">
        <v>11</v>
      </c>
      <c r="B599" s="212">
        <v>22020501</v>
      </c>
      <c r="C599" s="213" t="s">
        <v>3</v>
      </c>
      <c r="D599" s="214">
        <v>3500000</v>
      </c>
      <c r="E599" s="215">
        <v>0</v>
      </c>
      <c r="F599" s="4"/>
      <c r="G599" s="4"/>
      <c r="H599" s="17">
        <f t="shared" si="19"/>
        <v>3500000</v>
      </c>
      <c r="I599" s="9"/>
    </row>
    <row r="600" spans="1:9">
      <c r="A600" s="212">
        <v>12</v>
      </c>
      <c r="B600" s="212">
        <v>22060201</v>
      </c>
      <c r="C600" s="213" t="s">
        <v>553</v>
      </c>
      <c r="D600" s="214">
        <v>7290763449.2600002</v>
      </c>
      <c r="E600" s="214">
        <v>2954357.08</v>
      </c>
      <c r="F600" s="4"/>
      <c r="G600" s="4"/>
      <c r="H600" s="17">
        <f t="shared" si="19"/>
        <v>7290763449.2600002</v>
      </c>
      <c r="I600" s="9" t="s">
        <v>556</v>
      </c>
    </row>
    <row r="601" spans="1:9">
      <c r="A601" s="212"/>
      <c r="B601" s="614">
        <v>22060102</v>
      </c>
      <c r="C601" s="259" t="s">
        <v>1396</v>
      </c>
      <c r="D601" s="232">
        <v>349010838.56</v>
      </c>
      <c r="E601" s="231"/>
      <c r="F601" s="4"/>
      <c r="G601" s="4"/>
      <c r="H601" s="17">
        <f t="shared" si="19"/>
        <v>349010838.56</v>
      </c>
      <c r="I601" s="9"/>
    </row>
    <row r="602" spans="1:9">
      <c r="A602" s="212"/>
      <c r="B602" s="614">
        <v>22060302</v>
      </c>
      <c r="C602" s="259" t="s">
        <v>1394</v>
      </c>
      <c r="D602" s="232">
        <v>620463711.89999998</v>
      </c>
      <c r="E602" s="231"/>
      <c r="F602" s="4"/>
      <c r="G602" s="4"/>
      <c r="H602" s="17">
        <f t="shared" si="19"/>
        <v>620463711.89999998</v>
      </c>
      <c r="I602" s="9"/>
    </row>
    <row r="603" spans="1:9">
      <c r="A603" s="212"/>
      <c r="B603" s="614">
        <v>22060401</v>
      </c>
      <c r="C603" s="259" t="s">
        <v>1395</v>
      </c>
      <c r="D603" s="232">
        <v>5817902000.2799997</v>
      </c>
      <c r="E603" s="231"/>
      <c r="F603" s="4"/>
      <c r="G603" s="4"/>
      <c r="H603" s="17">
        <f t="shared" si="19"/>
        <v>5817902000.2799997</v>
      </c>
      <c r="I603" s="9"/>
    </row>
    <row r="604" spans="1:9">
      <c r="A604" s="212">
        <v>13</v>
      </c>
      <c r="B604" s="212">
        <v>22021001</v>
      </c>
      <c r="C604" s="213" t="s">
        <v>37</v>
      </c>
      <c r="D604" s="214">
        <v>2000000</v>
      </c>
      <c r="E604" s="215">
        <v>0</v>
      </c>
      <c r="F604" s="4"/>
      <c r="G604" s="4"/>
      <c r="H604" s="17">
        <f t="shared" si="19"/>
        <v>2000000</v>
      </c>
      <c r="I604" s="9"/>
    </row>
    <row r="605" spans="1:9">
      <c r="A605" s="212">
        <v>14</v>
      </c>
      <c r="B605" s="212">
        <v>22021007</v>
      </c>
      <c r="C605" s="213" t="s">
        <v>1</v>
      </c>
      <c r="D605" s="214">
        <v>1900000</v>
      </c>
      <c r="E605" s="215">
        <v>0</v>
      </c>
      <c r="F605" s="4"/>
      <c r="G605" s="4"/>
      <c r="H605" s="17">
        <f t="shared" si="19"/>
        <v>1900000</v>
      </c>
      <c r="I605" s="9"/>
    </row>
    <row r="606" spans="1:9">
      <c r="A606" s="870" t="s">
        <v>0</v>
      </c>
      <c r="B606" s="871"/>
      <c r="C606" s="872"/>
      <c r="D606" s="2">
        <f>SUM(D589:D605)</f>
        <v>14187140000</v>
      </c>
      <c r="E606" s="2">
        <f>SUM(E589:E605)</f>
        <v>57386107.079999998</v>
      </c>
      <c r="F606" s="2">
        <f>SUM(F589:F605)</f>
        <v>0</v>
      </c>
      <c r="G606" s="2">
        <f>SUM(G589:G605)</f>
        <v>12000000</v>
      </c>
      <c r="H606" s="2">
        <f>SUM(H589:H605)</f>
        <v>14199140000</v>
      </c>
      <c r="I606" s="9"/>
    </row>
    <row r="607" spans="1:9">
      <c r="A607" s="35"/>
      <c r="B607" s="35"/>
      <c r="C607" s="35"/>
      <c r="D607" s="34"/>
      <c r="E607" s="34"/>
      <c r="F607" s="34"/>
      <c r="G607" s="34"/>
      <c r="H607" s="34"/>
    </row>
    <row r="608" spans="1:9">
      <c r="A608" s="35"/>
      <c r="B608" s="35"/>
      <c r="C608" s="35"/>
      <c r="D608" s="34"/>
      <c r="E608" s="34"/>
      <c r="F608" s="34"/>
      <c r="G608" s="34"/>
      <c r="H608" s="34"/>
    </row>
    <row r="609" spans="1:9">
      <c r="A609" s="35"/>
      <c r="B609" s="35"/>
      <c r="C609" s="238"/>
      <c r="D609" s="34"/>
      <c r="E609" s="34"/>
      <c r="F609" s="34"/>
      <c r="G609" s="34"/>
      <c r="H609" s="34"/>
    </row>
    <row r="610" spans="1:9">
      <c r="A610" s="35"/>
      <c r="B610" s="35"/>
      <c r="C610" s="238"/>
      <c r="D610" s="34"/>
      <c r="E610" s="34"/>
      <c r="F610" s="34"/>
      <c r="G610" s="34"/>
      <c r="H610" s="34"/>
    </row>
    <row r="611" spans="1:9">
      <c r="A611" s="35"/>
      <c r="B611" s="35"/>
      <c r="C611" s="238"/>
      <c r="D611" s="34"/>
      <c r="E611" s="34"/>
      <c r="F611" s="34"/>
      <c r="G611" s="34"/>
      <c r="H611" s="34"/>
    </row>
    <row r="612" spans="1:9">
      <c r="A612" s="35"/>
      <c r="B612" s="35"/>
      <c r="C612" s="238"/>
      <c r="D612" s="34"/>
      <c r="E612" s="34"/>
      <c r="F612" s="34"/>
      <c r="G612" s="34"/>
      <c r="H612" s="34"/>
    </row>
    <row r="613" spans="1:9">
      <c r="A613" s="35"/>
      <c r="B613" s="35"/>
      <c r="C613" s="238"/>
      <c r="D613" s="34"/>
      <c r="E613" s="34"/>
      <c r="F613" s="34"/>
      <c r="G613" s="34"/>
      <c r="H613" s="34"/>
    </row>
    <row r="614" spans="1:9">
      <c r="A614" s="35"/>
      <c r="B614" s="35"/>
      <c r="C614" s="238"/>
      <c r="D614" s="34"/>
      <c r="E614" s="34"/>
      <c r="F614" s="34"/>
      <c r="G614" s="34"/>
      <c r="H614" s="34"/>
    </row>
    <row r="615" spans="1:9">
      <c r="A615" s="35"/>
      <c r="B615" s="35"/>
      <c r="C615" s="238"/>
      <c r="D615" s="34"/>
      <c r="E615" s="34"/>
      <c r="F615" s="34"/>
      <c r="G615" s="34"/>
      <c r="H615" s="34"/>
    </row>
    <row r="616" spans="1:9">
      <c r="A616" s="35"/>
      <c r="B616" s="35"/>
      <c r="C616" s="238"/>
      <c r="D616" s="34"/>
      <c r="E616" s="34"/>
      <c r="F616" s="34"/>
      <c r="G616" s="34"/>
      <c r="H616" s="34"/>
    </row>
    <row r="617" spans="1:9">
      <c r="A617" s="35"/>
      <c r="B617" s="35"/>
      <c r="C617" s="238"/>
      <c r="D617" s="34"/>
      <c r="E617" s="34"/>
      <c r="F617" s="34"/>
      <c r="G617" s="34"/>
      <c r="H617" s="34"/>
    </row>
    <row r="618" spans="1:9">
      <c r="A618" s="35"/>
      <c r="B618" s="35"/>
      <c r="C618" s="238"/>
      <c r="D618" s="34"/>
      <c r="E618" s="34"/>
      <c r="F618" s="34"/>
      <c r="G618" s="34"/>
      <c r="H618" s="34"/>
    </row>
    <row r="619" spans="1:9">
      <c r="A619" s="35"/>
      <c r="B619" s="35"/>
      <c r="C619" s="238"/>
      <c r="D619" s="34"/>
      <c r="E619" s="34"/>
      <c r="F619" s="34"/>
      <c r="G619" s="34"/>
      <c r="H619" s="34"/>
    </row>
    <row r="620" spans="1:9">
      <c r="A620" s="35"/>
      <c r="B620" s="35"/>
      <c r="C620" s="35"/>
      <c r="D620" s="34"/>
      <c r="E620" s="34"/>
      <c r="F620" s="34"/>
      <c r="G620" s="34"/>
      <c r="H620" s="34"/>
      <c r="I620" s="242"/>
    </row>
    <row r="621" spans="1:9">
      <c r="A621" s="35"/>
      <c r="B621" s="35"/>
      <c r="C621" s="35"/>
      <c r="D621" s="34"/>
      <c r="E621" s="34"/>
      <c r="F621" s="34"/>
      <c r="G621" s="34"/>
      <c r="H621" s="34"/>
      <c r="I621" s="242"/>
    </row>
    <row r="622" spans="1:9">
      <c r="A622" s="35"/>
      <c r="B622" s="35"/>
      <c r="C622" s="35"/>
      <c r="D622" s="34"/>
      <c r="E622" s="34"/>
      <c r="F622" s="34"/>
      <c r="G622" s="34"/>
      <c r="H622" s="34"/>
      <c r="I622" s="242"/>
    </row>
    <row r="623" spans="1:9">
      <c r="A623" s="867" t="s">
        <v>33</v>
      </c>
      <c r="B623" s="867"/>
      <c r="C623" s="867"/>
      <c r="D623" s="867"/>
      <c r="E623" s="867"/>
      <c r="F623" s="867"/>
      <c r="G623" s="867"/>
      <c r="H623" s="867"/>
    </row>
    <row r="624" spans="1:9">
      <c r="A624" s="867" t="s">
        <v>1450</v>
      </c>
      <c r="B624" s="867"/>
      <c r="C624" s="867"/>
      <c r="D624" s="867"/>
      <c r="E624" s="867"/>
      <c r="F624" s="867"/>
      <c r="G624" s="867"/>
      <c r="H624" s="867"/>
    </row>
    <row r="625" spans="1:9">
      <c r="A625" s="867" t="s">
        <v>32</v>
      </c>
      <c r="B625" s="867"/>
      <c r="C625" s="867"/>
      <c r="D625" s="867"/>
      <c r="E625" s="867"/>
      <c r="F625" s="867"/>
      <c r="G625" s="867"/>
      <c r="H625" s="867"/>
    </row>
    <row r="626" spans="1:9">
      <c r="A626" s="879" t="s">
        <v>1438</v>
      </c>
      <c r="B626" s="879"/>
      <c r="C626" s="879"/>
      <c r="D626" s="879"/>
      <c r="E626" s="879"/>
      <c r="F626" s="879"/>
      <c r="G626" s="879"/>
      <c r="H626" s="879"/>
      <c r="I626" s="879"/>
    </row>
    <row r="627" spans="1:9">
      <c r="A627" s="751"/>
      <c r="B627" s="751"/>
      <c r="C627" s="751"/>
      <c r="D627" s="751"/>
      <c r="E627" s="751"/>
      <c r="F627" s="751"/>
      <c r="G627" s="751"/>
      <c r="H627" s="751"/>
      <c r="I627" s="751"/>
    </row>
    <row r="628" spans="1:9">
      <c r="A628" s="869" t="s">
        <v>1439</v>
      </c>
      <c r="B628" s="869"/>
      <c r="C628" s="869"/>
      <c r="D628" s="869"/>
      <c r="E628" s="869"/>
      <c r="F628" s="869"/>
      <c r="G628" s="869"/>
      <c r="H628" s="869"/>
      <c r="I628" s="869"/>
    </row>
    <row r="629" spans="1:9" ht="24">
      <c r="A629" s="12" t="s">
        <v>30</v>
      </c>
      <c r="B629" s="12" t="s">
        <v>29</v>
      </c>
      <c r="C629" s="12" t="s">
        <v>28</v>
      </c>
      <c r="D629" s="12" t="s">
        <v>27</v>
      </c>
      <c r="E629" s="12" t="s">
        <v>26</v>
      </c>
      <c r="F629" s="12" t="s">
        <v>25</v>
      </c>
      <c r="G629" s="12" t="s">
        <v>24</v>
      </c>
      <c r="H629" s="12" t="s">
        <v>1451</v>
      </c>
      <c r="I629" s="16" t="s">
        <v>22</v>
      </c>
    </row>
    <row r="630" spans="1:9">
      <c r="A630" s="212">
        <v>1</v>
      </c>
      <c r="B630" s="212">
        <v>22020102</v>
      </c>
      <c r="C630" s="213" t="s">
        <v>9</v>
      </c>
      <c r="D630" s="214">
        <v>50000000</v>
      </c>
      <c r="E630" s="753">
        <v>41666640</v>
      </c>
      <c r="F630" s="4"/>
      <c r="G630" s="4"/>
      <c r="H630" s="17">
        <f t="shared" ref="H630:H648" si="20">D630+G630-F630</f>
        <v>50000000</v>
      </c>
      <c r="I630" s="15"/>
    </row>
    <row r="631" spans="1:9">
      <c r="A631" s="212">
        <v>2</v>
      </c>
      <c r="B631" s="212">
        <v>22020201</v>
      </c>
      <c r="C631" s="213" t="s">
        <v>35</v>
      </c>
      <c r="D631" s="214">
        <v>11000000</v>
      </c>
      <c r="E631" s="753">
        <v>9100000</v>
      </c>
      <c r="F631" s="4"/>
      <c r="G631" s="4"/>
      <c r="H631" s="17">
        <f t="shared" si="20"/>
        <v>11000000</v>
      </c>
      <c r="I631" s="9"/>
    </row>
    <row r="632" spans="1:9">
      <c r="A632" s="212">
        <v>3</v>
      </c>
      <c r="B632" s="212">
        <v>22020202</v>
      </c>
      <c r="C632" s="213" t="s">
        <v>7</v>
      </c>
      <c r="D632" s="214">
        <v>9000000</v>
      </c>
      <c r="E632" s="753">
        <v>7500000</v>
      </c>
      <c r="F632" s="4"/>
      <c r="G632" s="4"/>
      <c r="H632" s="17">
        <f t="shared" si="20"/>
        <v>9000000</v>
      </c>
      <c r="I632" s="9"/>
    </row>
    <row r="633" spans="1:9">
      <c r="A633" s="212">
        <v>4</v>
      </c>
      <c r="B633" s="212">
        <v>22020203</v>
      </c>
      <c r="C633" s="213" t="s">
        <v>57</v>
      </c>
      <c r="D633" s="214">
        <v>6000000</v>
      </c>
      <c r="E633" s="753">
        <v>5000000</v>
      </c>
      <c r="F633" s="4"/>
      <c r="G633" s="4"/>
      <c r="H633" s="17">
        <f t="shared" si="20"/>
        <v>6000000</v>
      </c>
      <c r="I633" s="9"/>
    </row>
    <row r="634" spans="1:9">
      <c r="A634" s="212">
        <v>5</v>
      </c>
      <c r="B634" s="212">
        <v>22020210</v>
      </c>
      <c r="C634" s="213" t="s">
        <v>667</v>
      </c>
      <c r="D634" s="214">
        <v>245000000</v>
      </c>
      <c r="E634" s="753">
        <v>50000000</v>
      </c>
      <c r="F634" s="4">
        <v>28000000</v>
      </c>
      <c r="G634" s="4"/>
      <c r="H634" s="17">
        <f t="shared" si="20"/>
        <v>217000000</v>
      </c>
      <c r="I634" s="9" t="s">
        <v>64</v>
      </c>
    </row>
    <row r="635" spans="1:9">
      <c r="A635" s="212">
        <v>6</v>
      </c>
      <c r="B635" s="212">
        <v>22020301</v>
      </c>
      <c r="C635" s="213" t="s">
        <v>6</v>
      </c>
      <c r="D635" s="214">
        <v>60000000</v>
      </c>
      <c r="E635" s="753">
        <v>50000000</v>
      </c>
      <c r="F635" s="4"/>
      <c r="G635" s="4"/>
      <c r="H635" s="17">
        <f t="shared" si="20"/>
        <v>60000000</v>
      </c>
      <c r="I635" s="9"/>
    </row>
    <row r="636" spans="1:9">
      <c r="A636" s="212">
        <v>7</v>
      </c>
      <c r="B636" s="212">
        <v>22020305</v>
      </c>
      <c r="C636" s="213" t="s">
        <v>19</v>
      </c>
      <c r="D636" s="214">
        <v>9000000</v>
      </c>
      <c r="E636" s="753">
        <v>7500000</v>
      </c>
      <c r="F636" s="4"/>
      <c r="G636" s="4"/>
      <c r="H636" s="17">
        <f t="shared" si="20"/>
        <v>9000000</v>
      </c>
      <c r="I636" s="9"/>
    </row>
    <row r="637" spans="1:9" ht="20.399999999999999">
      <c r="A637" s="212">
        <v>8</v>
      </c>
      <c r="B637" s="212">
        <v>22020312</v>
      </c>
      <c r="C637" s="213" t="s">
        <v>1440</v>
      </c>
      <c r="D637" s="214">
        <v>50000000</v>
      </c>
      <c r="E637" s="753">
        <v>40491000</v>
      </c>
      <c r="F637" s="4"/>
      <c r="G637" s="4"/>
      <c r="H637" s="17">
        <f t="shared" si="20"/>
        <v>50000000</v>
      </c>
      <c r="I637" s="9"/>
    </row>
    <row r="638" spans="1:9">
      <c r="A638" s="212">
        <v>9</v>
      </c>
      <c r="B638" s="212">
        <v>22020401</v>
      </c>
      <c r="C638" s="213" t="s">
        <v>5</v>
      </c>
      <c r="D638" s="214">
        <v>10400000</v>
      </c>
      <c r="E638" s="753">
        <v>8640000</v>
      </c>
      <c r="F638" s="4"/>
      <c r="G638" s="4"/>
      <c r="H638" s="17">
        <f t="shared" si="20"/>
        <v>10400000</v>
      </c>
      <c r="I638" s="9"/>
    </row>
    <row r="639" spans="1:9">
      <c r="A639" s="212">
        <v>10</v>
      </c>
      <c r="B639" s="212">
        <v>22020402</v>
      </c>
      <c r="C639" s="213" t="s">
        <v>4</v>
      </c>
      <c r="D639" s="214">
        <v>8000000</v>
      </c>
      <c r="E639" s="753">
        <v>6640000</v>
      </c>
      <c r="F639" s="4"/>
      <c r="G639" s="4"/>
      <c r="H639" s="17">
        <f t="shared" si="20"/>
        <v>8000000</v>
      </c>
      <c r="I639" s="9"/>
    </row>
    <row r="640" spans="1:9">
      <c r="A640" s="212">
        <v>11</v>
      </c>
      <c r="B640" s="212">
        <v>22020404</v>
      </c>
      <c r="C640" s="213" t="s">
        <v>12</v>
      </c>
      <c r="D640" s="214">
        <v>8000000</v>
      </c>
      <c r="E640" s="753">
        <v>6640000</v>
      </c>
      <c r="F640" s="4"/>
      <c r="G640" s="4"/>
      <c r="H640" s="17">
        <f t="shared" si="20"/>
        <v>8000000</v>
      </c>
      <c r="I640" s="9"/>
    </row>
    <row r="641" spans="1:9">
      <c r="A641" s="212">
        <v>12</v>
      </c>
      <c r="B641" s="212">
        <v>22020406</v>
      </c>
      <c r="C641" s="213" t="s">
        <v>13</v>
      </c>
      <c r="D641" s="214">
        <v>46900000</v>
      </c>
      <c r="E641" s="753">
        <v>2749143</v>
      </c>
      <c r="F641" s="4"/>
      <c r="G641" s="4"/>
      <c r="H641" s="17">
        <f t="shared" si="20"/>
        <v>46900000</v>
      </c>
      <c r="I641" s="212"/>
    </row>
    <row r="642" spans="1:9">
      <c r="A642" s="212">
        <v>13</v>
      </c>
      <c r="B642" s="212">
        <v>22020501</v>
      </c>
      <c r="C642" s="213" t="s">
        <v>3</v>
      </c>
      <c r="D642" s="214">
        <v>20500000</v>
      </c>
      <c r="E642" s="214">
        <v>17083300</v>
      </c>
      <c r="F642" s="4"/>
      <c r="G642" s="4"/>
      <c r="H642" s="17">
        <f t="shared" si="20"/>
        <v>20500000</v>
      </c>
      <c r="I642" s="15"/>
    </row>
    <row r="643" spans="1:9">
      <c r="A643" s="212">
        <v>14</v>
      </c>
      <c r="B643" s="212">
        <v>22020503</v>
      </c>
      <c r="C643" s="213" t="s">
        <v>16</v>
      </c>
      <c r="D643" s="214">
        <v>180000000</v>
      </c>
      <c r="E643" s="214">
        <v>173990625</v>
      </c>
      <c r="F643" s="4"/>
      <c r="G643" s="4">
        <v>15000000</v>
      </c>
      <c r="H643" s="17">
        <f t="shared" si="20"/>
        <v>195000000</v>
      </c>
      <c r="I643" s="9" t="s">
        <v>8</v>
      </c>
    </row>
    <row r="644" spans="1:9">
      <c r="A644" s="212">
        <v>15</v>
      </c>
      <c r="B644" s="212">
        <v>22020601</v>
      </c>
      <c r="C644" s="213" t="s">
        <v>58</v>
      </c>
      <c r="D644" s="214">
        <v>10000000</v>
      </c>
      <c r="E644" s="215">
        <v>10000000</v>
      </c>
      <c r="F644" s="4"/>
      <c r="G644" s="4"/>
      <c r="H644" s="17">
        <f t="shared" si="20"/>
        <v>10000000</v>
      </c>
      <c r="I644" s="9"/>
    </row>
    <row r="645" spans="1:9">
      <c r="A645" s="212">
        <v>16</v>
      </c>
      <c r="B645" s="212">
        <v>22020803</v>
      </c>
      <c r="C645" s="213" t="s">
        <v>51</v>
      </c>
      <c r="D645" s="214">
        <v>20000000</v>
      </c>
      <c r="E645" s="215">
        <v>11700000</v>
      </c>
      <c r="F645" s="4"/>
      <c r="G645" s="4"/>
      <c r="H645" s="17">
        <f t="shared" si="20"/>
        <v>20000000</v>
      </c>
      <c r="I645" s="9"/>
    </row>
    <row r="646" spans="1:9">
      <c r="A646" s="212">
        <v>17</v>
      </c>
      <c r="B646" s="212">
        <v>22021001</v>
      </c>
      <c r="C646" s="213" t="s">
        <v>37</v>
      </c>
      <c r="D646" s="214">
        <v>7940000</v>
      </c>
      <c r="E646" s="215">
        <v>6616640</v>
      </c>
      <c r="F646" s="4"/>
      <c r="G646" s="4"/>
      <c r="H646" s="17">
        <f t="shared" si="20"/>
        <v>7940000</v>
      </c>
      <c r="I646" s="9"/>
    </row>
    <row r="647" spans="1:9">
      <c r="A647" s="212">
        <v>18</v>
      </c>
      <c r="B647" s="212">
        <v>22021007</v>
      </c>
      <c r="C647" s="213" t="s">
        <v>1</v>
      </c>
      <c r="D647" s="214">
        <v>12160000</v>
      </c>
      <c r="E647" s="215">
        <v>10120000</v>
      </c>
      <c r="F647" s="4"/>
      <c r="G647" s="4"/>
      <c r="H647" s="17">
        <f t="shared" si="20"/>
        <v>12160000</v>
      </c>
      <c r="I647" s="9"/>
    </row>
    <row r="648" spans="1:9">
      <c r="A648" s="212">
        <v>19</v>
      </c>
      <c r="B648" s="212">
        <v>22021060</v>
      </c>
      <c r="C648" s="213" t="s">
        <v>208</v>
      </c>
      <c r="D648" s="214">
        <v>100100000</v>
      </c>
      <c r="E648" s="214">
        <v>88582000</v>
      </c>
      <c r="F648" s="4"/>
      <c r="G648" s="4">
        <v>13000000</v>
      </c>
      <c r="H648" s="17">
        <f t="shared" si="20"/>
        <v>113100000</v>
      </c>
      <c r="I648" s="9" t="s">
        <v>8</v>
      </c>
    </row>
    <row r="649" spans="1:9">
      <c r="A649" s="870" t="s">
        <v>0</v>
      </c>
      <c r="B649" s="871"/>
      <c r="C649" s="872"/>
      <c r="D649" s="2">
        <f>SUM(D630:D648)</f>
        <v>864000000</v>
      </c>
      <c r="E649" s="2">
        <f>SUM(E630:E648)</f>
        <v>554019348</v>
      </c>
      <c r="F649" s="2">
        <f t="shared" ref="F649:H649" si="21">SUM(F630:F648)</f>
        <v>28000000</v>
      </c>
      <c r="G649" s="2">
        <f t="shared" si="21"/>
        <v>28000000</v>
      </c>
      <c r="H649" s="2">
        <f t="shared" si="21"/>
        <v>864000000</v>
      </c>
      <c r="I649" s="9"/>
    </row>
    <row r="650" spans="1:9">
      <c r="A650" s="35"/>
      <c r="B650" s="35"/>
      <c r="C650" s="35"/>
      <c r="D650" s="34"/>
      <c r="E650" s="34"/>
      <c r="F650" s="34"/>
      <c r="G650" s="34"/>
      <c r="H650" s="34"/>
    </row>
    <row r="651" spans="1:9">
      <c r="A651" s="35"/>
      <c r="B651" s="35"/>
      <c r="C651" s="35"/>
      <c r="D651" s="34"/>
      <c r="E651" s="34"/>
      <c r="F651" s="34"/>
      <c r="G651" s="34"/>
      <c r="H651" s="34"/>
    </row>
    <row r="652" spans="1:9">
      <c r="A652" s="35"/>
      <c r="B652" s="35"/>
      <c r="C652" s="238"/>
      <c r="D652" s="34"/>
      <c r="E652" s="34"/>
      <c r="F652" s="34"/>
      <c r="G652" s="34"/>
      <c r="H652" s="34"/>
    </row>
    <row r="653" spans="1:9">
      <c r="A653" s="35"/>
      <c r="B653" s="35"/>
      <c r="C653" s="238"/>
      <c r="D653" s="34"/>
      <c r="E653" s="34"/>
      <c r="F653" s="34"/>
      <c r="G653" s="34"/>
      <c r="H653" s="34"/>
    </row>
    <row r="654" spans="1:9">
      <c r="A654" s="35"/>
      <c r="B654" s="35"/>
      <c r="C654" s="238"/>
      <c r="D654" s="34"/>
      <c r="E654" s="34"/>
      <c r="F654" s="34"/>
      <c r="G654" s="34"/>
      <c r="H654" s="34"/>
    </row>
    <row r="655" spans="1:9">
      <c r="A655" s="35"/>
      <c r="B655" s="35"/>
      <c r="C655" s="238"/>
      <c r="D655" s="34"/>
      <c r="E655" s="34"/>
      <c r="F655" s="34"/>
      <c r="G655" s="34"/>
      <c r="H655" s="34"/>
    </row>
    <row r="656" spans="1:9">
      <c r="A656" s="35"/>
      <c r="B656" s="35"/>
      <c r="C656" s="35"/>
      <c r="D656" s="34"/>
      <c r="E656" s="34"/>
      <c r="F656" s="34"/>
      <c r="G656" s="34"/>
      <c r="H656" s="34"/>
      <c r="I656" s="242"/>
    </row>
    <row r="657" spans="1:9">
      <c r="A657" s="35"/>
      <c r="B657" s="35"/>
      <c r="C657" s="35"/>
      <c r="D657" s="34"/>
      <c r="E657" s="34"/>
      <c r="F657" s="34"/>
      <c r="G657" s="34"/>
      <c r="H657" s="34"/>
      <c r="I657" s="242"/>
    </row>
    <row r="658" spans="1:9">
      <c r="A658" s="35"/>
      <c r="B658" s="35"/>
      <c r="C658" s="35"/>
      <c r="D658" s="34"/>
      <c r="E658" s="34"/>
      <c r="F658" s="34"/>
      <c r="G658" s="34"/>
      <c r="H658" s="34"/>
      <c r="I658" s="242"/>
    </row>
    <row r="659" spans="1:9">
      <c r="A659" s="35"/>
      <c r="B659" s="35"/>
      <c r="C659" s="35"/>
      <c r="D659" s="34"/>
      <c r="E659" s="34"/>
      <c r="F659" s="34"/>
      <c r="G659" s="34"/>
      <c r="H659" s="34"/>
      <c r="I659" s="242"/>
    </row>
    <row r="660" spans="1:9">
      <c r="A660" s="35"/>
      <c r="B660" s="35"/>
      <c r="C660" s="35"/>
      <c r="D660" s="34"/>
      <c r="E660" s="34"/>
      <c r="F660" s="34"/>
      <c r="G660" s="34"/>
      <c r="H660" s="34"/>
      <c r="I660" s="242"/>
    </row>
    <row r="661" spans="1:9">
      <c r="A661" s="35"/>
      <c r="B661" s="35"/>
      <c r="C661" s="35"/>
      <c r="D661" s="34"/>
      <c r="E661" s="34"/>
      <c r="F661" s="34"/>
      <c r="G661" s="34"/>
      <c r="H661" s="34"/>
      <c r="I661" s="242"/>
    </row>
    <row r="662" spans="1:9">
      <c r="A662" s="35"/>
      <c r="B662" s="35"/>
      <c r="C662" s="35"/>
      <c r="D662" s="34"/>
      <c r="E662" s="34"/>
      <c r="F662" s="34"/>
      <c r="G662" s="34"/>
      <c r="H662" s="34"/>
      <c r="I662" s="242"/>
    </row>
    <row r="663" spans="1:9">
      <c r="A663" s="35"/>
      <c r="B663" s="35"/>
      <c r="C663" s="35"/>
      <c r="D663" s="34"/>
      <c r="E663" s="34"/>
      <c r="F663" s="34"/>
      <c r="G663" s="34"/>
      <c r="H663" s="34"/>
      <c r="I663" s="242"/>
    </row>
    <row r="664" spans="1:9">
      <c r="A664" s="867" t="s">
        <v>33</v>
      </c>
      <c r="B664" s="867"/>
      <c r="C664" s="867"/>
      <c r="D664" s="867"/>
      <c r="E664" s="867"/>
      <c r="F664" s="867"/>
      <c r="G664" s="867"/>
      <c r="H664" s="867"/>
    </row>
    <row r="665" spans="1:9">
      <c r="A665" s="867" t="s">
        <v>1450</v>
      </c>
      <c r="B665" s="867"/>
      <c r="C665" s="867"/>
      <c r="D665" s="867"/>
      <c r="E665" s="867"/>
      <c r="F665" s="867"/>
      <c r="G665" s="867"/>
      <c r="H665" s="867"/>
    </row>
    <row r="666" spans="1:9">
      <c r="A666" s="867" t="s">
        <v>32</v>
      </c>
      <c r="B666" s="867"/>
      <c r="C666" s="867"/>
      <c r="D666" s="867"/>
      <c r="E666" s="867"/>
      <c r="F666" s="867"/>
      <c r="G666" s="867"/>
      <c r="H666" s="867"/>
    </row>
    <row r="668" spans="1:9">
      <c r="A668" s="868" t="s">
        <v>1380</v>
      </c>
      <c r="B668" s="868"/>
      <c r="C668" s="868"/>
      <c r="D668" s="868"/>
      <c r="E668" s="868"/>
      <c r="F668" s="868"/>
      <c r="G668" s="868"/>
      <c r="H668" s="868"/>
      <c r="I668" s="868"/>
    </row>
    <row r="670" spans="1:9">
      <c r="A670" s="869" t="s">
        <v>633</v>
      </c>
      <c r="B670" s="869"/>
      <c r="C670" s="869"/>
      <c r="D670" s="869"/>
      <c r="E670" s="869"/>
      <c r="F670" s="869"/>
      <c r="G670" s="869"/>
      <c r="H670" s="869"/>
      <c r="I670" s="869"/>
    </row>
    <row r="671" spans="1:9" ht="24">
      <c r="A671" s="12" t="s">
        <v>30</v>
      </c>
      <c r="B671" s="12" t="s">
        <v>29</v>
      </c>
      <c r="C671" s="12" t="s">
        <v>28</v>
      </c>
      <c r="D671" s="12" t="s">
        <v>27</v>
      </c>
      <c r="E671" s="12" t="s">
        <v>26</v>
      </c>
      <c r="F671" s="12" t="s">
        <v>25</v>
      </c>
      <c r="G671" s="12" t="s">
        <v>24</v>
      </c>
      <c r="H671" s="12" t="s">
        <v>1451</v>
      </c>
      <c r="I671" s="16" t="s">
        <v>22</v>
      </c>
    </row>
    <row r="672" spans="1:9">
      <c r="A672" s="9">
        <v>1</v>
      </c>
      <c r="B672" s="9">
        <v>22020503</v>
      </c>
      <c r="C672" s="9" t="s">
        <v>16</v>
      </c>
      <c r="D672" s="174">
        <v>3000000</v>
      </c>
      <c r="E672" s="174">
        <v>2995000</v>
      </c>
      <c r="F672" s="174"/>
      <c r="G672" s="174">
        <v>2000000</v>
      </c>
      <c r="H672" s="174">
        <f>D672+G672-F672</f>
        <v>5000000</v>
      </c>
      <c r="I672" s="9" t="s">
        <v>8</v>
      </c>
    </row>
    <row r="673" spans="1:9">
      <c r="A673" s="9">
        <v>2</v>
      </c>
      <c r="B673" s="9">
        <v>22020501</v>
      </c>
      <c r="C673" s="9" t="s">
        <v>3</v>
      </c>
      <c r="D673" s="174">
        <v>3500000</v>
      </c>
      <c r="E673" s="174">
        <v>0</v>
      </c>
      <c r="F673" s="174"/>
      <c r="G673" s="174"/>
      <c r="H673" s="174">
        <f t="shared" ref="H673:H683" si="22">D673+G673-F673</f>
        <v>3500000</v>
      </c>
      <c r="I673" s="9"/>
    </row>
    <row r="674" spans="1:9">
      <c r="A674" s="9">
        <v>3</v>
      </c>
      <c r="B674" s="9">
        <v>22020402</v>
      </c>
      <c r="C674" s="9" t="s">
        <v>4</v>
      </c>
      <c r="D674" s="174">
        <v>1200000</v>
      </c>
      <c r="E674" s="174">
        <v>0</v>
      </c>
      <c r="F674" s="174"/>
      <c r="G674" s="174"/>
      <c r="H674" s="174">
        <f t="shared" si="22"/>
        <v>1200000</v>
      </c>
      <c r="I674" s="9"/>
    </row>
    <row r="675" spans="1:9">
      <c r="A675" s="9">
        <v>4</v>
      </c>
      <c r="B675" s="9">
        <v>22020303</v>
      </c>
      <c r="C675" s="9" t="s">
        <v>53</v>
      </c>
      <c r="D675" s="174">
        <v>120000</v>
      </c>
      <c r="E675" s="174">
        <v>0</v>
      </c>
      <c r="F675" s="174"/>
      <c r="G675" s="174"/>
      <c r="H675" s="174">
        <f t="shared" si="22"/>
        <v>120000</v>
      </c>
      <c r="I675" s="9"/>
    </row>
    <row r="676" spans="1:9">
      <c r="A676" s="9">
        <v>5</v>
      </c>
      <c r="B676" s="9">
        <v>22020205</v>
      </c>
      <c r="C676" s="9" t="s">
        <v>449</v>
      </c>
      <c r="D676" s="174">
        <v>200000</v>
      </c>
      <c r="E676" s="174">
        <v>0</v>
      </c>
      <c r="F676" s="174"/>
      <c r="G676" s="174"/>
      <c r="H676" s="174">
        <f t="shared" si="22"/>
        <v>200000</v>
      </c>
      <c r="I676" s="9"/>
    </row>
    <row r="677" spans="1:9">
      <c r="A677" s="9">
        <v>6</v>
      </c>
      <c r="B677" s="9">
        <v>22020102</v>
      </c>
      <c r="C677" s="9" t="s">
        <v>9</v>
      </c>
      <c r="D677" s="174">
        <v>11542000</v>
      </c>
      <c r="E677" s="174">
        <v>0</v>
      </c>
      <c r="F677" s="174"/>
      <c r="G677" s="174"/>
      <c r="H677" s="174">
        <f t="shared" si="22"/>
        <v>11542000</v>
      </c>
      <c r="I677" s="9"/>
    </row>
    <row r="678" spans="1:9">
      <c r="A678" s="9">
        <v>7</v>
      </c>
      <c r="B678" s="9">
        <v>22020202</v>
      </c>
      <c r="C678" s="9" t="s">
        <v>7</v>
      </c>
      <c r="D678" s="174">
        <v>300000</v>
      </c>
      <c r="E678" s="174">
        <v>0</v>
      </c>
      <c r="F678" s="174"/>
      <c r="G678" s="174"/>
      <c r="H678" s="174">
        <f t="shared" si="22"/>
        <v>300000</v>
      </c>
      <c r="I678" s="9"/>
    </row>
    <row r="679" spans="1:9">
      <c r="A679" s="9">
        <v>8</v>
      </c>
      <c r="B679" s="9">
        <v>22021060</v>
      </c>
      <c r="C679" s="9" t="s">
        <v>34</v>
      </c>
      <c r="D679" s="174">
        <v>3500000</v>
      </c>
      <c r="E679" s="174">
        <v>3264000</v>
      </c>
      <c r="F679" s="174"/>
      <c r="G679" s="174">
        <v>5000000</v>
      </c>
      <c r="H679" s="174">
        <f t="shared" si="22"/>
        <v>8500000</v>
      </c>
      <c r="I679" s="9" t="s">
        <v>8</v>
      </c>
    </row>
    <row r="680" spans="1:9">
      <c r="A680" s="9">
        <v>9</v>
      </c>
      <c r="B680" s="9">
        <v>22021001</v>
      </c>
      <c r="C680" s="9" t="s">
        <v>37</v>
      </c>
      <c r="D680" s="174">
        <v>2000000</v>
      </c>
      <c r="E680" s="174">
        <v>0</v>
      </c>
      <c r="F680" s="174"/>
      <c r="G680" s="174"/>
      <c r="H680" s="174">
        <f t="shared" si="22"/>
        <v>2000000</v>
      </c>
      <c r="I680" s="9"/>
    </row>
    <row r="681" spans="1:9">
      <c r="A681" s="9">
        <v>10</v>
      </c>
      <c r="B681" s="9">
        <v>22020401</v>
      </c>
      <c r="C681" s="9" t="s">
        <v>5</v>
      </c>
      <c r="D681" s="174">
        <v>3238000</v>
      </c>
      <c r="E681" s="174">
        <v>0</v>
      </c>
      <c r="F681" s="174"/>
      <c r="G681" s="174"/>
      <c r="H681" s="174">
        <f t="shared" si="22"/>
        <v>3238000</v>
      </c>
      <c r="I681" s="9"/>
    </row>
    <row r="682" spans="1:9">
      <c r="A682" s="9">
        <v>11</v>
      </c>
      <c r="B682" s="9">
        <v>22020301</v>
      </c>
      <c r="C682" s="9" t="s">
        <v>6</v>
      </c>
      <c r="D682" s="174">
        <v>1200000</v>
      </c>
      <c r="E682" s="174">
        <v>0</v>
      </c>
      <c r="F682" s="174"/>
      <c r="G682" s="174"/>
      <c r="H682" s="174">
        <f t="shared" si="22"/>
        <v>1200000</v>
      </c>
      <c r="I682" s="9"/>
    </row>
    <row r="683" spans="1:9">
      <c r="A683" s="9">
        <v>12</v>
      </c>
      <c r="B683" s="9">
        <v>22020203</v>
      </c>
      <c r="C683" s="9" t="s">
        <v>57</v>
      </c>
      <c r="D683" s="174">
        <v>200000</v>
      </c>
      <c r="E683" s="174">
        <v>0</v>
      </c>
      <c r="F683" s="174"/>
      <c r="G683" s="174"/>
      <c r="H683" s="174">
        <f t="shared" si="22"/>
        <v>200000</v>
      </c>
      <c r="I683" s="9"/>
    </row>
    <row r="684" spans="1:9">
      <c r="A684" s="870" t="s">
        <v>0</v>
      </c>
      <c r="B684" s="871"/>
      <c r="C684" s="872"/>
      <c r="D684" s="2">
        <f>SUM(D672:D683)</f>
        <v>30000000</v>
      </c>
      <c r="E684" s="2">
        <f>SUM(E672:E683)</f>
        <v>6259000</v>
      </c>
      <c r="F684" s="2">
        <f>SUM(F672:F683)</f>
        <v>0</v>
      </c>
      <c r="G684" s="2">
        <f>SUM(G672:G683)</f>
        <v>7000000</v>
      </c>
      <c r="H684" s="2">
        <f>SUM(H672:H683)</f>
        <v>37000000</v>
      </c>
      <c r="I684" s="9"/>
    </row>
    <row r="685" spans="1:9">
      <c r="A685" s="35"/>
      <c r="B685" s="35"/>
      <c r="C685" s="35"/>
      <c r="D685" s="34"/>
      <c r="E685" s="34"/>
      <c r="F685" s="34"/>
      <c r="G685" s="34"/>
      <c r="H685" s="34"/>
    </row>
    <row r="686" spans="1:9">
      <c r="A686" s="35"/>
      <c r="B686" s="35"/>
      <c r="C686" s="35"/>
      <c r="D686" s="34"/>
      <c r="E686" s="34"/>
      <c r="F686" s="34"/>
      <c r="G686" s="34"/>
      <c r="H686" s="34"/>
    </row>
    <row r="687" spans="1:9">
      <c r="A687" s="35"/>
      <c r="B687" s="35"/>
      <c r="C687" s="238"/>
      <c r="D687" s="34"/>
      <c r="E687" s="34"/>
      <c r="F687" s="34"/>
      <c r="G687" s="34"/>
      <c r="H687" s="34"/>
    </row>
    <row r="688" spans="1:9">
      <c r="A688" s="35"/>
      <c r="B688" s="35"/>
      <c r="C688" s="238"/>
      <c r="D688" s="34"/>
      <c r="E688" s="34"/>
      <c r="F688" s="34"/>
      <c r="G688" s="34"/>
      <c r="H688" s="34"/>
    </row>
    <row r="689" spans="1:9">
      <c r="A689" s="35"/>
      <c r="B689" s="35"/>
      <c r="C689" s="35"/>
      <c r="D689" s="34"/>
      <c r="E689" s="34"/>
      <c r="F689" s="34"/>
      <c r="G689" s="34"/>
      <c r="H689" s="34"/>
      <c r="I689" s="242"/>
    </row>
    <row r="690" spans="1:9">
      <c r="A690" s="35"/>
      <c r="B690" s="35"/>
      <c r="C690" s="35"/>
      <c r="D690" s="34"/>
      <c r="E690" s="34"/>
      <c r="F690" s="34"/>
      <c r="G690" s="34"/>
      <c r="H690" s="34"/>
      <c r="I690" s="242"/>
    </row>
    <row r="691" spans="1:9">
      <c r="A691" s="35"/>
      <c r="B691" s="35"/>
      <c r="C691" s="35"/>
      <c r="D691" s="34"/>
      <c r="E691" s="34"/>
      <c r="F691" s="34"/>
      <c r="G691" s="34"/>
      <c r="H691" s="34"/>
      <c r="I691" s="242"/>
    </row>
    <row r="692" spans="1:9">
      <c r="A692" s="35"/>
      <c r="B692" s="35"/>
      <c r="C692" s="35"/>
      <c r="D692" s="34"/>
      <c r="E692" s="34"/>
      <c r="F692" s="34"/>
      <c r="G692" s="34"/>
      <c r="H692" s="34"/>
      <c r="I692" s="242"/>
    </row>
    <row r="693" spans="1:9">
      <c r="A693" s="35"/>
      <c r="B693" s="35"/>
      <c r="C693" s="35"/>
      <c r="D693" s="34"/>
      <c r="E693" s="34"/>
      <c r="F693" s="34"/>
      <c r="G693" s="34"/>
      <c r="H693" s="34"/>
      <c r="I693" s="242"/>
    </row>
    <row r="694" spans="1:9">
      <c r="A694" s="35"/>
      <c r="B694" s="35"/>
      <c r="C694" s="35"/>
      <c r="D694" s="34"/>
      <c r="E694" s="34"/>
      <c r="F694" s="34"/>
      <c r="G694" s="34"/>
      <c r="H694" s="34"/>
      <c r="I694" s="242"/>
    </row>
    <row r="695" spans="1:9">
      <c r="A695" s="35"/>
      <c r="B695" s="35"/>
      <c r="C695" s="35"/>
      <c r="D695" s="34"/>
      <c r="E695" s="34"/>
      <c r="F695" s="34"/>
      <c r="G695" s="34"/>
      <c r="H695" s="34"/>
      <c r="I695" s="242"/>
    </row>
    <row r="696" spans="1:9">
      <c r="A696" s="35"/>
      <c r="B696" s="35"/>
      <c r="C696" s="35"/>
      <c r="D696" s="34"/>
      <c r="E696" s="34"/>
      <c r="F696" s="34"/>
      <c r="G696" s="34"/>
      <c r="H696" s="34"/>
      <c r="I696" s="242"/>
    </row>
    <row r="697" spans="1:9">
      <c r="A697" s="35"/>
      <c r="B697" s="35"/>
      <c r="C697" s="35"/>
      <c r="D697" s="34"/>
      <c r="E697" s="34"/>
      <c r="F697" s="34"/>
      <c r="G697" s="34"/>
      <c r="H697" s="34"/>
      <c r="I697" s="242"/>
    </row>
    <row r="698" spans="1:9">
      <c r="A698" s="35"/>
      <c r="B698" s="35"/>
      <c r="C698" s="35"/>
      <c r="D698" s="34"/>
      <c r="E698" s="34"/>
      <c r="F698" s="34"/>
      <c r="G698" s="34"/>
      <c r="H698" s="34"/>
      <c r="I698" s="242"/>
    </row>
    <row r="699" spans="1:9">
      <c r="A699" s="35"/>
      <c r="B699" s="35"/>
      <c r="C699" s="35"/>
      <c r="D699" s="34"/>
      <c r="E699" s="34"/>
      <c r="F699" s="34"/>
      <c r="G699" s="34"/>
      <c r="H699" s="34"/>
      <c r="I699" s="242"/>
    </row>
    <row r="700" spans="1:9">
      <c r="A700" s="35"/>
      <c r="B700" s="35"/>
      <c r="C700" s="35"/>
      <c r="D700" s="34"/>
      <c r="E700" s="34"/>
      <c r="F700" s="34"/>
      <c r="G700" s="34"/>
      <c r="H700" s="34"/>
      <c r="I700" s="242"/>
    </row>
    <row r="701" spans="1:9">
      <c r="A701" s="35"/>
      <c r="B701" s="35"/>
      <c r="C701" s="35"/>
      <c r="D701" s="34"/>
      <c r="E701" s="34"/>
      <c r="F701" s="34"/>
      <c r="G701" s="34"/>
      <c r="H701" s="34"/>
      <c r="I701" s="242"/>
    </row>
    <row r="702" spans="1:9">
      <c r="A702" s="35"/>
      <c r="B702" s="35"/>
      <c r="C702" s="35"/>
      <c r="D702" s="34"/>
      <c r="E702" s="34"/>
      <c r="F702" s="34"/>
      <c r="G702" s="34"/>
      <c r="H702" s="34"/>
      <c r="I702" s="242"/>
    </row>
    <row r="703" spans="1:9">
      <c r="A703" s="35"/>
      <c r="B703" s="35"/>
      <c r="C703" s="35"/>
      <c r="D703" s="34"/>
      <c r="E703" s="34"/>
      <c r="F703" s="34"/>
      <c r="G703" s="34"/>
      <c r="H703" s="34"/>
      <c r="I703" s="242"/>
    </row>
    <row r="704" spans="1:9">
      <c r="A704" s="35"/>
      <c r="B704" s="35"/>
      <c r="C704" s="35"/>
      <c r="D704" s="34"/>
      <c r="E704" s="34"/>
      <c r="F704" s="34"/>
      <c r="G704" s="34"/>
      <c r="H704" s="34"/>
      <c r="I704" s="242"/>
    </row>
    <row r="705" spans="1:9">
      <c r="A705" s="35"/>
      <c r="B705" s="35"/>
      <c r="C705" s="35"/>
      <c r="D705" s="34"/>
      <c r="E705" s="34"/>
      <c r="F705" s="34"/>
      <c r="G705" s="34"/>
      <c r="H705" s="34"/>
      <c r="I705" s="242"/>
    </row>
    <row r="706" spans="1:9">
      <c r="A706" s="867" t="s">
        <v>33</v>
      </c>
      <c r="B706" s="867"/>
      <c r="C706" s="867"/>
      <c r="D706" s="867"/>
      <c r="E706" s="867"/>
      <c r="F706" s="867"/>
      <c r="G706" s="867"/>
      <c r="H706" s="867"/>
    </row>
    <row r="707" spans="1:9">
      <c r="A707" s="867" t="s">
        <v>1450</v>
      </c>
      <c r="B707" s="867"/>
      <c r="C707" s="867"/>
      <c r="D707" s="867"/>
      <c r="E707" s="867"/>
      <c r="F707" s="867"/>
      <c r="G707" s="867"/>
      <c r="H707" s="867"/>
    </row>
    <row r="708" spans="1:9">
      <c r="A708" s="867" t="s">
        <v>32</v>
      </c>
      <c r="B708" s="867"/>
      <c r="C708" s="867"/>
      <c r="D708" s="867"/>
      <c r="E708" s="867"/>
      <c r="F708" s="867"/>
      <c r="G708" s="867"/>
      <c r="H708" s="867"/>
    </row>
    <row r="710" spans="1:9">
      <c r="A710" s="868" t="s">
        <v>100</v>
      </c>
      <c r="B710" s="868"/>
      <c r="C710" s="868"/>
      <c r="D710" s="868"/>
      <c r="E710" s="868"/>
      <c r="F710" s="868"/>
      <c r="G710" s="868"/>
      <c r="H710" s="868"/>
      <c r="I710" s="868"/>
    </row>
    <row r="712" spans="1:9">
      <c r="A712" s="869" t="s">
        <v>158</v>
      </c>
      <c r="B712" s="869"/>
      <c r="C712" s="869"/>
      <c r="D712" s="869"/>
      <c r="E712" s="869"/>
      <c r="F712" s="869"/>
      <c r="G712" s="869"/>
      <c r="H712" s="869"/>
      <c r="I712" s="869"/>
    </row>
    <row r="713" spans="1:9" ht="24">
      <c r="A713" s="12" t="s">
        <v>30</v>
      </c>
      <c r="B713" s="12" t="s">
        <v>29</v>
      </c>
      <c r="C713" s="12" t="s">
        <v>28</v>
      </c>
      <c r="D713" s="12" t="s">
        <v>27</v>
      </c>
      <c r="E713" s="12" t="s">
        <v>26</v>
      </c>
      <c r="F713" s="12" t="s">
        <v>25</v>
      </c>
      <c r="G713" s="12" t="s">
        <v>24</v>
      </c>
      <c r="H713" s="12" t="s">
        <v>1451</v>
      </c>
      <c r="I713" s="16" t="s">
        <v>22</v>
      </c>
    </row>
    <row r="714" spans="1:9">
      <c r="A714" s="45" t="s">
        <v>82</v>
      </c>
      <c r="B714" s="11">
        <v>22021001</v>
      </c>
      <c r="C714" s="227" t="s">
        <v>99</v>
      </c>
      <c r="D714" s="228">
        <v>0</v>
      </c>
      <c r="E714" s="228">
        <v>0</v>
      </c>
      <c r="F714" s="38">
        <v>0</v>
      </c>
      <c r="G714" s="229">
        <v>1000000</v>
      </c>
      <c r="H714" s="17">
        <f t="shared" ref="H714:H721" si="23">D714+G714-F714</f>
        <v>1000000</v>
      </c>
      <c r="I714" s="9" t="s">
        <v>8</v>
      </c>
    </row>
    <row r="715" spans="1:9">
      <c r="A715" s="45" t="s">
        <v>81</v>
      </c>
      <c r="B715" s="11">
        <v>22020401</v>
      </c>
      <c r="C715" s="227" t="s">
        <v>98</v>
      </c>
      <c r="D715" s="228">
        <v>0</v>
      </c>
      <c r="E715" s="228">
        <v>0</v>
      </c>
      <c r="F715" s="38">
        <v>0</v>
      </c>
      <c r="G715" s="229">
        <v>2000000</v>
      </c>
      <c r="H715" s="17">
        <f t="shared" si="23"/>
        <v>2000000</v>
      </c>
      <c r="I715" s="9" t="s">
        <v>8</v>
      </c>
    </row>
    <row r="716" spans="1:9">
      <c r="A716" s="45" t="s">
        <v>80</v>
      </c>
      <c r="B716" s="11">
        <v>22020301</v>
      </c>
      <c r="C716" s="227" t="s">
        <v>97</v>
      </c>
      <c r="D716" s="228">
        <v>0</v>
      </c>
      <c r="E716" s="228">
        <v>0</v>
      </c>
      <c r="F716" s="38">
        <v>0</v>
      </c>
      <c r="G716" s="229">
        <v>3500000</v>
      </c>
      <c r="H716" s="17">
        <f t="shared" si="23"/>
        <v>3500000</v>
      </c>
      <c r="I716" s="9" t="s">
        <v>8</v>
      </c>
    </row>
    <row r="717" spans="1:9">
      <c r="A717" s="45" t="s">
        <v>79</v>
      </c>
      <c r="B717" s="11">
        <v>22020202</v>
      </c>
      <c r="C717" s="227" t="s">
        <v>85</v>
      </c>
      <c r="D717" s="228">
        <v>0</v>
      </c>
      <c r="E717" s="228">
        <v>0</v>
      </c>
      <c r="F717" s="38">
        <v>0</v>
      </c>
      <c r="G717" s="229">
        <v>500000</v>
      </c>
      <c r="H717" s="17">
        <f t="shared" si="23"/>
        <v>500000</v>
      </c>
      <c r="I717" s="9" t="s">
        <v>8</v>
      </c>
    </row>
    <row r="718" spans="1:9">
      <c r="A718" s="45" t="s">
        <v>78</v>
      </c>
      <c r="B718" s="11">
        <v>22020305</v>
      </c>
      <c r="C718" s="227" t="s">
        <v>96</v>
      </c>
      <c r="D718" s="228">
        <v>0</v>
      </c>
      <c r="E718" s="228">
        <v>0</v>
      </c>
      <c r="F718" s="38">
        <v>0</v>
      </c>
      <c r="G718" s="229">
        <v>1500000</v>
      </c>
      <c r="H718" s="17">
        <f t="shared" si="23"/>
        <v>1500000</v>
      </c>
      <c r="I718" s="9" t="s">
        <v>8</v>
      </c>
    </row>
    <row r="719" spans="1:9">
      <c r="A719" s="45" t="s">
        <v>77</v>
      </c>
      <c r="B719" s="11">
        <v>22020402</v>
      </c>
      <c r="C719" s="227" t="s">
        <v>109</v>
      </c>
      <c r="D719" s="228">
        <v>0</v>
      </c>
      <c r="E719" s="228">
        <v>0</v>
      </c>
      <c r="F719" s="38">
        <v>0</v>
      </c>
      <c r="G719" s="229">
        <v>1000000</v>
      </c>
      <c r="H719" s="17">
        <f t="shared" si="23"/>
        <v>1000000</v>
      </c>
      <c r="I719" s="9" t="s">
        <v>8</v>
      </c>
    </row>
    <row r="720" spans="1:9">
      <c r="A720" s="45" t="s">
        <v>76</v>
      </c>
      <c r="B720" s="11">
        <v>22021007</v>
      </c>
      <c r="C720" s="227" t="s">
        <v>87</v>
      </c>
      <c r="D720" s="228">
        <v>0</v>
      </c>
      <c r="E720" s="228">
        <v>0</v>
      </c>
      <c r="F720" s="38">
        <v>0</v>
      </c>
      <c r="G720" s="229">
        <v>1500000</v>
      </c>
      <c r="H720" s="17">
        <f t="shared" si="23"/>
        <v>1500000</v>
      </c>
      <c r="I720" s="9" t="s">
        <v>8</v>
      </c>
    </row>
    <row r="721" spans="1:9">
      <c r="A721" s="45" t="s">
        <v>75</v>
      </c>
      <c r="B721" s="11">
        <v>22021003</v>
      </c>
      <c r="C721" s="227" t="s">
        <v>95</v>
      </c>
      <c r="D721" s="228">
        <v>0</v>
      </c>
      <c r="E721" s="228">
        <v>0</v>
      </c>
      <c r="F721" s="38">
        <v>0</v>
      </c>
      <c r="G721" s="229">
        <v>1500000</v>
      </c>
      <c r="H721" s="17">
        <f t="shared" si="23"/>
        <v>1500000</v>
      </c>
      <c r="I721" s="9" t="s">
        <v>8</v>
      </c>
    </row>
    <row r="722" spans="1:9">
      <c r="A722" s="870" t="s">
        <v>0</v>
      </c>
      <c r="B722" s="871"/>
      <c r="C722" s="872"/>
      <c r="D722" s="2">
        <f>SUM(D714:D721)</f>
        <v>0</v>
      </c>
      <c r="E722" s="2">
        <f>SUM(E714:E721)</f>
        <v>0</v>
      </c>
      <c r="F722" s="2">
        <f>SUM(F714:F721)</f>
        <v>0</v>
      </c>
      <c r="G722" s="2">
        <f>SUM(G714:G721)</f>
        <v>12500000</v>
      </c>
      <c r="H722" s="2">
        <f>SUM(H714:H721)</f>
        <v>12500000</v>
      </c>
      <c r="I722" s="9"/>
    </row>
    <row r="723" spans="1:9">
      <c r="A723" s="35"/>
      <c r="B723" s="35"/>
      <c r="C723" s="35"/>
      <c r="D723" s="34"/>
      <c r="E723" s="34"/>
      <c r="F723" s="34"/>
      <c r="G723" s="34"/>
      <c r="H723" s="34"/>
    </row>
    <row r="724" spans="1:9">
      <c r="A724" s="35"/>
      <c r="B724" s="35"/>
      <c r="C724" s="35"/>
      <c r="D724" s="34"/>
      <c r="E724" s="34"/>
      <c r="F724" s="34"/>
      <c r="G724" s="34"/>
      <c r="H724" s="34"/>
      <c r="I724" s="242"/>
    </row>
    <row r="725" spans="1:9">
      <c r="A725" s="35"/>
      <c r="B725" s="35"/>
      <c r="C725" s="35"/>
      <c r="D725" s="34"/>
      <c r="E725" s="34"/>
      <c r="F725" s="34"/>
      <c r="G725" s="34"/>
      <c r="H725" s="34"/>
      <c r="I725" s="242"/>
    </row>
    <row r="726" spans="1:9">
      <c r="A726" s="35"/>
      <c r="B726" s="35"/>
      <c r="C726" s="35"/>
      <c r="D726" s="34"/>
      <c r="E726" s="34"/>
      <c r="F726" s="34"/>
      <c r="G726" s="34"/>
      <c r="H726" s="34"/>
      <c r="I726" s="242"/>
    </row>
    <row r="727" spans="1:9">
      <c r="A727" s="35"/>
      <c r="B727" s="35"/>
      <c r="C727" s="35"/>
      <c r="D727" s="34"/>
      <c r="E727" s="34"/>
      <c r="F727" s="34"/>
      <c r="G727" s="34"/>
      <c r="H727" s="34"/>
      <c r="I727" s="242"/>
    </row>
    <row r="728" spans="1:9">
      <c r="A728" s="35"/>
      <c r="B728" s="35"/>
      <c r="C728" s="35"/>
      <c r="D728" s="34"/>
      <c r="E728" s="34"/>
      <c r="F728" s="34"/>
      <c r="G728" s="34"/>
      <c r="H728" s="34"/>
      <c r="I728" s="242"/>
    </row>
    <row r="729" spans="1:9">
      <c r="A729" s="35"/>
      <c r="B729" s="35"/>
      <c r="C729" s="35"/>
      <c r="D729" s="34"/>
      <c r="E729" s="34"/>
      <c r="F729" s="34"/>
      <c r="G729" s="34"/>
      <c r="H729" s="34"/>
      <c r="I729" s="242"/>
    </row>
    <row r="730" spans="1:9">
      <c r="A730" s="35"/>
      <c r="B730" s="35"/>
      <c r="C730" s="35"/>
      <c r="D730" s="34"/>
      <c r="E730" s="34"/>
      <c r="F730" s="34"/>
      <c r="G730" s="34"/>
      <c r="H730" s="34"/>
      <c r="I730" s="242"/>
    </row>
    <row r="731" spans="1:9">
      <c r="A731" s="35"/>
      <c r="B731" s="35"/>
      <c r="C731" s="35"/>
      <c r="D731" s="34"/>
      <c r="E731" s="34"/>
      <c r="F731" s="34"/>
      <c r="G731" s="34"/>
      <c r="H731" s="34"/>
      <c r="I731" s="242"/>
    </row>
    <row r="732" spans="1:9">
      <c r="A732" s="35"/>
      <c r="B732" s="35"/>
      <c r="C732" s="35"/>
      <c r="D732" s="34"/>
      <c r="E732" s="34"/>
      <c r="F732" s="34"/>
      <c r="G732" s="34"/>
      <c r="H732" s="34"/>
      <c r="I732" s="242"/>
    </row>
    <row r="733" spans="1:9">
      <c r="A733" s="35"/>
      <c r="B733" s="35"/>
      <c r="C733" s="35"/>
      <c r="D733" s="34"/>
      <c r="E733" s="34"/>
      <c r="F733" s="34"/>
      <c r="G733" s="34"/>
      <c r="H733" s="34"/>
      <c r="I733" s="242"/>
    </row>
    <row r="734" spans="1:9">
      <c r="A734" s="35"/>
      <c r="B734" s="35"/>
      <c r="C734" s="35"/>
      <c r="D734" s="34"/>
      <c r="E734" s="34"/>
      <c r="F734" s="34"/>
      <c r="G734" s="34"/>
      <c r="H734" s="34"/>
      <c r="I734" s="242"/>
    </row>
    <row r="735" spans="1:9">
      <c r="A735" s="35"/>
      <c r="B735" s="35"/>
      <c r="C735" s="35"/>
      <c r="D735" s="34"/>
      <c r="E735" s="34"/>
      <c r="F735" s="34"/>
      <c r="G735" s="34"/>
      <c r="H735" s="34"/>
      <c r="I735" s="242"/>
    </row>
    <row r="736" spans="1:9">
      <c r="A736" s="35"/>
      <c r="B736" s="35"/>
      <c r="C736" s="35"/>
      <c r="D736" s="34"/>
      <c r="E736" s="34"/>
      <c r="F736" s="34"/>
      <c r="G736" s="34"/>
      <c r="H736" s="34"/>
      <c r="I736" s="242"/>
    </row>
    <row r="737" spans="1:9">
      <c r="A737" s="35"/>
      <c r="B737" s="35"/>
      <c r="C737" s="35"/>
      <c r="D737" s="34"/>
      <c r="E737" s="34"/>
      <c r="F737" s="34"/>
      <c r="G737" s="34"/>
      <c r="H737" s="34"/>
      <c r="I737" s="242"/>
    </row>
    <row r="738" spans="1:9">
      <c r="A738" s="35"/>
      <c r="B738" s="35"/>
      <c r="C738" s="35"/>
      <c r="D738" s="34"/>
      <c r="E738" s="34"/>
      <c r="F738" s="34"/>
      <c r="G738" s="34"/>
      <c r="H738" s="34"/>
      <c r="I738" s="242"/>
    </row>
    <row r="739" spans="1:9">
      <c r="A739" s="35"/>
      <c r="B739" s="35"/>
      <c r="C739" s="35"/>
      <c r="D739" s="34"/>
      <c r="E739" s="34"/>
      <c r="F739" s="34"/>
      <c r="G739" s="34"/>
      <c r="H739" s="34"/>
      <c r="I739" s="242"/>
    </row>
    <row r="740" spans="1:9">
      <c r="A740" s="35"/>
      <c r="B740" s="35"/>
      <c r="C740" s="35"/>
      <c r="D740" s="34"/>
      <c r="E740" s="34"/>
      <c r="F740" s="34"/>
      <c r="G740" s="34"/>
      <c r="H740" s="34"/>
      <c r="I740" s="242"/>
    </row>
    <row r="741" spans="1:9">
      <c r="A741" s="35"/>
      <c r="B741" s="35"/>
      <c r="C741" s="35"/>
      <c r="D741" s="34"/>
      <c r="E741" s="34"/>
      <c r="F741" s="34"/>
      <c r="G741" s="34"/>
      <c r="H741" s="34"/>
      <c r="I741" s="242"/>
    </row>
    <row r="742" spans="1:9">
      <c r="A742" s="35"/>
      <c r="B742" s="35"/>
      <c r="C742" s="35"/>
      <c r="D742" s="34"/>
      <c r="E742" s="34"/>
      <c r="F742" s="34"/>
      <c r="G742" s="34"/>
      <c r="H742" s="34"/>
      <c r="I742" s="242"/>
    </row>
    <row r="743" spans="1:9">
      <c r="A743" s="35"/>
      <c r="B743" s="35"/>
      <c r="C743" s="35"/>
      <c r="D743" s="34"/>
      <c r="E743" s="34"/>
      <c r="F743" s="34"/>
      <c r="G743" s="34"/>
      <c r="H743" s="34"/>
      <c r="I743" s="242"/>
    </row>
    <row r="744" spans="1:9">
      <c r="A744" s="35"/>
      <c r="B744" s="35"/>
      <c r="C744" s="35"/>
      <c r="D744" s="34"/>
      <c r="E744" s="34"/>
      <c r="F744" s="34"/>
      <c r="G744" s="34"/>
      <c r="H744" s="34"/>
      <c r="I744" s="242"/>
    </row>
    <row r="745" spans="1:9">
      <c r="A745" s="35"/>
      <c r="B745" s="35"/>
      <c r="C745" s="35"/>
      <c r="D745" s="34"/>
      <c r="E745" s="34"/>
      <c r="F745" s="34"/>
      <c r="G745" s="34"/>
      <c r="H745" s="34"/>
      <c r="I745" s="242"/>
    </row>
    <row r="746" spans="1:9">
      <c r="A746" s="35"/>
      <c r="B746" s="35"/>
      <c r="C746" s="35"/>
      <c r="D746" s="34"/>
      <c r="E746" s="34"/>
      <c r="F746" s="34"/>
      <c r="G746" s="34"/>
      <c r="H746" s="34"/>
      <c r="I746" s="242"/>
    </row>
    <row r="747" spans="1:9">
      <c r="A747" s="35"/>
      <c r="B747" s="35"/>
      <c r="C747" s="35"/>
      <c r="D747" s="34"/>
      <c r="E747" s="34"/>
      <c r="F747" s="34"/>
      <c r="G747" s="34"/>
      <c r="H747" s="34"/>
      <c r="I747" s="242"/>
    </row>
    <row r="748" spans="1:9">
      <c r="A748" s="867" t="s">
        <v>33</v>
      </c>
      <c r="B748" s="867"/>
      <c r="C748" s="867"/>
      <c r="D748" s="867"/>
      <c r="E748" s="867"/>
      <c r="F748" s="867"/>
      <c r="G748" s="867"/>
      <c r="H748" s="867"/>
      <c r="I748" s="34"/>
    </row>
    <row r="749" spans="1:9">
      <c r="A749" s="867" t="s">
        <v>1450</v>
      </c>
      <c r="B749" s="867"/>
      <c r="C749" s="867"/>
      <c r="D749" s="867"/>
      <c r="E749" s="867"/>
      <c r="F749" s="867"/>
      <c r="G749" s="867"/>
      <c r="H749" s="867"/>
      <c r="I749" s="34"/>
    </row>
    <row r="750" spans="1:9">
      <c r="A750" s="867" t="s">
        <v>32</v>
      </c>
      <c r="B750" s="867"/>
      <c r="C750" s="867"/>
      <c r="D750" s="867"/>
      <c r="E750" s="867"/>
      <c r="F750" s="867"/>
      <c r="G750" s="867"/>
      <c r="H750" s="867"/>
      <c r="I750" s="34"/>
    </row>
    <row r="751" spans="1:9">
      <c r="A751" s="175"/>
      <c r="B751" s="175"/>
      <c r="C751" s="237"/>
      <c r="D751" s="175"/>
      <c r="E751" s="175"/>
      <c r="F751" s="175"/>
      <c r="G751" s="175"/>
      <c r="H751" s="175"/>
    </row>
    <row r="752" spans="1:9">
      <c r="A752" s="879" t="s">
        <v>451</v>
      </c>
      <c r="B752" s="879"/>
      <c r="C752" s="879"/>
      <c r="D752" s="879"/>
      <c r="E752" s="879"/>
      <c r="F752" s="879"/>
      <c r="G752" s="879"/>
      <c r="H752" s="879"/>
      <c r="I752" s="879"/>
    </row>
    <row r="753" spans="1:9">
      <c r="A753" s="175"/>
      <c r="B753" s="175"/>
      <c r="C753" s="237"/>
      <c r="D753" s="175"/>
      <c r="E753" s="175"/>
      <c r="F753" s="175"/>
      <c r="G753" s="175"/>
      <c r="H753" s="175"/>
    </row>
    <row r="754" spans="1:9">
      <c r="A754" s="869" t="s">
        <v>452</v>
      </c>
      <c r="B754" s="869"/>
      <c r="C754" s="869"/>
      <c r="D754" s="869"/>
      <c r="E754" s="869"/>
      <c r="F754" s="869"/>
      <c r="G754" s="869"/>
      <c r="H754" s="869"/>
      <c r="I754" s="869"/>
    </row>
    <row r="755" spans="1:9" ht="24">
      <c r="A755" s="12" t="s">
        <v>30</v>
      </c>
      <c r="B755" s="12" t="s">
        <v>29</v>
      </c>
      <c r="C755" s="12" t="s">
        <v>28</v>
      </c>
      <c r="D755" s="12" t="s">
        <v>27</v>
      </c>
      <c r="E755" s="12" t="s">
        <v>26</v>
      </c>
      <c r="F755" s="12" t="s">
        <v>25</v>
      </c>
      <c r="G755" s="12" t="s">
        <v>24</v>
      </c>
      <c r="H755" s="12" t="s">
        <v>1451</v>
      </c>
      <c r="I755" s="16" t="s">
        <v>22</v>
      </c>
    </row>
    <row r="756" spans="1:9">
      <c r="A756" s="7">
        <v>1</v>
      </c>
      <c r="B756" s="7">
        <v>22021014</v>
      </c>
      <c r="C756" s="6" t="s">
        <v>17</v>
      </c>
      <c r="D756" s="4">
        <v>5000000</v>
      </c>
      <c r="E756" s="4">
        <v>500000</v>
      </c>
      <c r="F756" s="4"/>
      <c r="G756" s="4"/>
      <c r="H756" s="20">
        <f t="shared" ref="H756:H776" si="24">D756+G756-F756</f>
        <v>5000000</v>
      </c>
      <c r="I756" s="9"/>
    </row>
    <row r="757" spans="1:9">
      <c r="A757" s="7">
        <v>2</v>
      </c>
      <c r="B757" s="7">
        <v>22020706</v>
      </c>
      <c r="C757" s="6" t="s">
        <v>448</v>
      </c>
      <c r="D757" s="4">
        <v>5000000</v>
      </c>
      <c r="E757" s="4">
        <v>725840</v>
      </c>
      <c r="F757" s="4"/>
      <c r="G757" s="4"/>
      <c r="H757" s="20">
        <f t="shared" si="24"/>
        <v>5000000</v>
      </c>
      <c r="I757" s="9"/>
    </row>
    <row r="758" spans="1:9">
      <c r="A758" s="7">
        <v>3</v>
      </c>
      <c r="B758" s="7">
        <v>22020405</v>
      </c>
      <c r="C758" s="6" t="s">
        <v>2</v>
      </c>
      <c r="D758" s="4">
        <v>33800000</v>
      </c>
      <c r="E758" s="4">
        <v>14231150</v>
      </c>
      <c r="F758" s="4"/>
      <c r="G758" s="4">
        <v>35000000</v>
      </c>
      <c r="H758" s="20">
        <f t="shared" si="24"/>
        <v>68800000</v>
      </c>
      <c r="I758" s="9" t="s">
        <v>8</v>
      </c>
    </row>
    <row r="759" spans="1:9">
      <c r="A759" s="7">
        <v>4</v>
      </c>
      <c r="B759" s="7">
        <v>22020410</v>
      </c>
      <c r="C759" s="6" t="s">
        <v>40</v>
      </c>
      <c r="D759" s="4">
        <v>5000000</v>
      </c>
      <c r="E759" s="4">
        <v>2494237.5</v>
      </c>
      <c r="F759" s="4"/>
      <c r="G759" s="4"/>
      <c r="H759" s="20">
        <f t="shared" si="24"/>
        <v>5000000</v>
      </c>
      <c r="I759" s="9"/>
    </row>
    <row r="760" spans="1:9">
      <c r="A760" s="7">
        <v>5</v>
      </c>
      <c r="B760" s="7">
        <v>22021007</v>
      </c>
      <c r="C760" s="6" t="s">
        <v>1</v>
      </c>
      <c r="D760" s="4">
        <v>650000</v>
      </c>
      <c r="E760" s="5">
        <v>0</v>
      </c>
      <c r="F760" s="5"/>
      <c r="G760" s="4"/>
      <c r="H760" s="20">
        <f t="shared" si="24"/>
        <v>650000</v>
      </c>
      <c r="I760" s="9"/>
    </row>
    <row r="761" spans="1:9">
      <c r="A761" s="7">
        <v>6</v>
      </c>
      <c r="B761" s="7">
        <v>22020503</v>
      </c>
      <c r="C761" s="6" t="s">
        <v>16</v>
      </c>
      <c r="D761" s="4">
        <v>5000000</v>
      </c>
      <c r="E761" s="4">
        <v>990000</v>
      </c>
      <c r="F761" s="4"/>
      <c r="G761" s="4"/>
      <c r="H761" s="20">
        <f t="shared" si="24"/>
        <v>5000000</v>
      </c>
      <c r="I761" s="9"/>
    </row>
    <row r="762" spans="1:9">
      <c r="A762" s="7">
        <v>7</v>
      </c>
      <c r="B762" s="7">
        <v>22020401</v>
      </c>
      <c r="C762" s="6" t="s">
        <v>5</v>
      </c>
      <c r="D762" s="4">
        <v>1200000</v>
      </c>
      <c r="E762" s="4">
        <v>661105</v>
      </c>
      <c r="F762" s="4"/>
      <c r="G762" s="4"/>
      <c r="H762" s="20">
        <f t="shared" si="24"/>
        <v>1200000</v>
      </c>
      <c r="I762" s="9"/>
    </row>
    <row r="763" spans="1:9">
      <c r="A763" s="7">
        <v>8</v>
      </c>
      <c r="B763" s="7">
        <v>22020305</v>
      </c>
      <c r="C763" s="6" t="s">
        <v>19</v>
      </c>
      <c r="D763" s="4">
        <v>200000</v>
      </c>
      <c r="E763" s="5">
        <v>0</v>
      </c>
      <c r="F763" s="5"/>
      <c r="G763" s="4"/>
      <c r="H763" s="20">
        <f t="shared" si="24"/>
        <v>200000</v>
      </c>
      <c r="I763" s="9"/>
    </row>
    <row r="764" spans="1:9">
      <c r="A764" s="7">
        <v>9</v>
      </c>
      <c r="B764" s="7">
        <v>22020304</v>
      </c>
      <c r="C764" s="6" t="s">
        <v>41</v>
      </c>
      <c r="D764" s="4">
        <v>200000</v>
      </c>
      <c r="E764" s="5">
        <v>0</v>
      </c>
      <c r="F764" s="5"/>
      <c r="G764" s="4"/>
      <c r="H764" s="20">
        <f t="shared" si="24"/>
        <v>200000</v>
      </c>
      <c r="I764" s="9"/>
    </row>
    <row r="765" spans="1:9">
      <c r="A765" s="7">
        <v>10</v>
      </c>
      <c r="B765" s="7">
        <v>22020301</v>
      </c>
      <c r="C765" s="6" t="s">
        <v>6</v>
      </c>
      <c r="D765" s="4">
        <v>1000000</v>
      </c>
      <c r="E765" s="4">
        <v>300000</v>
      </c>
      <c r="F765" s="4"/>
      <c r="G765" s="4"/>
      <c r="H765" s="20">
        <f t="shared" si="24"/>
        <v>1000000</v>
      </c>
      <c r="I765" s="9"/>
    </row>
    <row r="766" spans="1:9">
      <c r="A766" s="7">
        <v>11</v>
      </c>
      <c r="B766" s="7">
        <v>22020102</v>
      </c>
      <c r="C766" s="6" t="s">
        <v>9</v>
      </c>
      <c r="D766" s="4">
        <v>7000000</v>
      </c>
      <c r="E766" s="5">
        <v>0</v>
      </c>
      <c r="F766" s="5"/>
      <c r="G766" s="4"/>
      <c r="H766" s="20">
        <f t="shared" si="24"/>
        <v>7000000</v>
      </c>
      <c r="I766" s="9"/>
    </row>
    <row r="767" spans="1:9">
      <c r="A767" s="7">
        <v>12</v>
      </c>
      <c r="B767" s="7">
        <v>22020205</v>
      </c>
      <c r="C767" s="6" t="s">
        <v>449</v>
      </c>
      <c r="D767" s="4">
        <v>200000</v>
      </c>
      <c r="E767" s="5">
        <v>0</v>
      </c>
      <c r="F767" s="5"/>
      <c r="G767" s="4"/>
      <c r="H767" s="20">
        <f t="shared" si="24"/>
        <v>200000</v>
      </c>
      <c r="I767" s="9"/>
    </row>
    <row r="768" spans="1:9">
      <c r="A768" s="7">
        <v>13</v>
      </c>
      <c r="B768" s="7">
        <v>22020803</v>
      </c>
      <c r="C768" s="6" t="s">
        <v>51</v>
      </c>
      <c r="D768" s="4">
        <v>300000000</v>
      </c>
      <c r="E768" s="4">
        <v>266970000</v>
      </c>
      <c r="F768" s="4"/>
      <c r="G768" s="4">
        <v>192000000</v>
      </c>
      <c r="H768" s="20">
        <f t="shared" si="24"/>
        <v>492000000</v>
      </c>
      <c r="I768" s="9" t="s">
        <v>8</v>
      </c>
    </row>
    <row r="769" spans="1:9">
      <c r="A769" s="7">
        <v>14</v>
      </c>
      <c r="B769" s="7">
        <v>22021003</v>
      </c>
      <c r="C769" s="6" t="s">
        <v>18</v>
      </c>
      <c r="D769" s="4">
        <v>200000</v>
      </c>
      <c r="E769" s="5">
        <v>0</v>
      </c>
      <c r="F769" s="5"/>
      <c r="G769" s="4"/>
      <c r="H769" s="20">
        <f t="shared" si="24"/>
        <v>200000</v>
      </c>
      <c r="I769" s="9"/>
    </row>
    <row r="770" spans="1:9">
      <c r="A770" s="7">
        <v>15</v>
      </c>
      <c r="B770" s="7">
        <v>22021002</v>
      </c>
      <c r="C770" s="6" t="s">
        <v>59</v>
      </c>
      <c r="D770" s="4">
        <v>300000</v>
      </c>
      <c r="E770" s="5">
        <v>0</v>
      </c>
      <c r="F770" s="5"/>
      <c r="G770" s="4"/>
      <c r="H770" s="20">
        <f t="shared" si="24"/>
        <v>300000</v>
      </c>
      <c r="I770" s="9"/>
    </row>
    <row r="771" spans="1:9">
      <c r="A771" s="7">
        <v>16</v>
      </c>
      <c r="B771" s="7">
        <v>22021001</v>
      </c>
      <c r="C771" s="6" t="s">
        <v>37</v>
      </c>
      <c r="D771" s="4">
        <v>400000</v>
      </c>
      <c r="E771" s="5">
        <v>0</v>
      </c>
      <c r="F771" s="5"/>
      <c r="G771" s="4"/>
      <c r="H771" s="20">
        <f t="shared" si="24"/>
        <v>400000</v>
      </c>
      <c r="I771" s="9"/>
    </row>
    <row r="772" spans="1:9">
      <c r="A772" s="7">
        <v>17</v>
      </c>
      <c r="B772" s="7">
        <v>22020601</v>
      </c>
      <c r="C772" s="6" t="s">
        <v>58</v>
      </c>
      <c r="D772" s="4">
        <v>3000000</v>
      </c>
      <c r="E772" s="5">
        <v>0</v>
      </c>
      <c r="F772" s="5"/>
      <c r="G772" s="4"/>
      <c r="H772" s="20">
        <f t="shared" si="24"/>
        <v>3000000</v>
      </c>
      <c r="I772" s="9"/>
    </row>
    <row r="773" spans="1:9">
      <c r="A773" s="7">
        <v>18</v>
      </c>
      <c r="B773" s="7">
        <v>22020404</v>
      </c>
      <c r="C773" s="6" t="s">
        <v>12</v>
      </c>
      <c r="D773" s="4">
        <v>1200000</v>
      </c>
      <c r="E773" s="4">
        <v>940000</v>
      </c>
      <c r="F773" s="4"/>
      <c r="G773" s="4"/>
      <c r="H773" s="20">
        <f t="shared" si="24"/>
        <v>1200000</v>
      </c>
      <c r="I773" s="9"/>
    </row>
    <row r="774" spans="1:9">
      <c r="A774" s="7">
        <v>19</v>
      </c>
      <c r="B774" s="7">
        <v>22020303</v>
      </c>
      <c r="C774" s="6" t="s">
        <v>53</v>
      </c>
      <c r="D774" s="4">
        <v>200000</v>
      </c>
      <c r="E774" s="5">
        <v>0</v>
      </c>
      <c r="F774" s="5"/>
      <c r="G774" s="4"/>
      <c r="H774" s="20">
        <f t="shared" si="24"/>
        <v>200000</v>
      </c>
      <c r="I774" s="9"/>
    </row>
    <row r="775" spans="1:9">
      <c r="A775" s="7">
        <v>20</v>
      </c>
      <c r="B775" s="7">
        <v>22020201</v>
      </c>
      <c r="C775" s="6" t="s">
        <v>35</v>
      </c>
      <c r="D775" s="4">
        <v>300000</v>
      </c>
      <c r="E775" s="5">
        <v>0</v>
      </c>
      <c r="F775" s="5"/>
      <c r="G775" s="4"/>
      <c r="H775" s="20">
        <f t="shared" si="24"/>
        <v>300000</v>
      </c>
      <c r="I775" s="9"/>
    </row>
    <row r="776" spans="1:9">
      <c r="A776" s="7">
        <v>21</v>
      </c>
      <c r="B776" s="7">
        <v>22020202</v>
      </c>
      <c r="C776" s="6" t="s">
        <v>7</v>
      </c>
      <c r="D776" s="4">
        <v>150000</v>
      </c>
      <c r="E776" s="5">
        <v>0</v>
      </c>
      <c r="F776" s="5"/>
      <c r="G776" s="4"/>
      <c r="H776" s="20">
        <f t="shared" si="24"/>
        <v>150000</v>
      </c>
      <c r="I776" s="9"/>
    </row>
    <row r="777" spans="1:9">
      <c r="A777" s="884" t="s">
        <v>450</v>
      </c>
      <c r="B777" s="885"/>
      <c r="C777" s="886"/>
      <c r="D777" s="172">
        <f>SUM(D756:D776)</f>
        <v>370000000</v>
      </c>
      <c r="E777" s="172">
        <f t="shared" ref="E777:H777" si="25">SUM(E756:E776)</f>
        <v>287812332.5</v>
      </c>
      <c r="F777" s="172">
        <f t="shared" si="25"/>
        <v>0</v>
      </c>
      <c r="G777" s="172">
        <f t="shared" si="25"/>
        <v>227000000</v>
      </c>
      <c r="H777" s="172">
        <f t="shared" si="25"/>
        <v>597000000</v>
      </c>
      <c r="I777" s="9"/>
    </row>
    <row r="778" spans="1:9">
      <c r="A778" s="35"/>
      <c r="B778" s="35"/>
      <c r="C778" s="35"/>
      <c r="D778" s="34"/>
      <c r="E778" s="34"/>
      <c r="F778" s="34"/>
      <c r="G778" s="34"/>
      <c r="H778" s="34"/>
    </row>
    <row r="779" spans="1:9">
      <c r="A779" s="35"/>
      <c r="B779" s="35"/>
      <c r="C779" s="35"/>
      <c r="D779" s="34"/>
      <c r="E779" s="34"/>
      <c r="F779" s="34"/>
      <c r="G779" s="34"/>
      <c r="H779" s="34"/>
    </row>
    <row r="780" spans="1:9">
      <c r="A780" s="35"/>
      <c r="B780" s="35"/>
      <c r="C780" s="35"/>
      <c r="D780" s="34"/>
      <c r="E780" s="34"/>
      <c r="F780" s="34"/>
      <c r="G780" s="34"/>
      <c r="H780" s="34"/>
      <c r="I780" s="242"/>
    </row>
    <row r="781" spans="1:9">
      <c r="A781" s="35"/>
      <c r="B781" s="35"/>
      <c r="C781" s="35"/>
      <c r="D781" s="34"/>
      <c r="E781" s="34"/>
      <c r="F781" s="34"/>
      <c r="G781" s="34"/>
      <c r="H781" s="34"/>
      <c r="I781" s="242"/>
    </row>
    <row r="782" spans="1:9">
      <c r="A782" s="35"/>
      <c r="B782" s="35"/>
      <c r="C782" s="35"/>
      <c r="D782" s="34"/>
      <c r="E782" s="34"/>
      <c r="F782" s="34"/>
      <c r="G782" s="34"/>
      <c r="H782" s="34"/>
      <c r="I782" s="242"/>
    </row>
    <row r="783" spans="1:9">
      <c r="A783" s="35"/>
      <c r="B783" s="35"/>
      <c r="C783" s="35"/>
      <c r="D783" s="34"/>
      <c r="E783" s="34"/>
      <c r="F783" s="34"/>
      <c r="G783" s="34"/>
      <c r="H783" s="34"/>
      <c r="I783" s="242"/>
    </row>
    <row r="784" spans="1:9">
      <c r="A784" s="35"/>
      <c r="B784" s="35"/>
      <c r="C784" s="35"/>
      <c r="D784" s="34"/>
      <c r="E784" s="34"/>
      <c r="F784" s="34"/>
      <c r="G784" s="34"/>
      <c r="H784" s="34"/>
      <c r="I784" s="242"/>
    </row>
    <row r="785" spans="1:9">
      <c r="A785" s="35"/>
      <c r="B785" s="35"/>
      <c r="C785" s="35"/>
      <c r="D785" s="34"/>
      <c r="E785" s="34"/>
      <c r="F785" s="34"/>
      <c r="G785" s="34"/>
      <c r="H785" s="34"/>
      <c r="I785" s="242"/>
    </row>
    <row r="786" spans="1:9">
      <c r="A786" s="35"/>
      <c r="B786" s="35"/>
      <c r="C786" s="35"/>
      <c r="D786" s="34"/>
      <c r="E786" s="34"/>
      <c r="F786" s="34"/>
      <c r="G786" s="34"/>
      <c r="H786" s="34"/>
      <c r="I786" s="242"/>
    </row>
    <row r="787" spans="1:9">
      <c r="A787" s="35"/>
      <c r="B787" s="35"/>
      <c r="C787" s="35"/>
      <c r="D787" s="34"/>
      <c r="E787" s="34"/>
      <c r="F787" s="34"/>
      <c r="G787" s="34"/>
      <c r="H787" s="34"/>
      <c r="I787" s="242"/>
    </row>
    <row r="788" spans="1:9">
      <c r="A788" s="35"/>
      <c r="B788" s="35"/>
      <c r="C788" s="35"/>
      <c r="D788" s="34"/>
      <c r="E788" s="34"/>
      <c r="F788" s="34"/>
      <c r="G788" s="34"/>
      <c r="H788" s="34"/>
      <c r="I788" s="242"/>
    </row>
    <row r="789" spans="1:9">
      <c r="A789" s="35"/>
      <c r="B789" s="35"/>
      <c r="C789" s="35"/>
      <c r="D789" s="34"/>
      <c r="E789" s="34"/>
      <c r="F789" s="34"/>
      <c r="G789" s="34"/>
      <c r="H789" s="34"/>
      <c r="I789" s="242"/>
    </row>
    <row r="790" spans="1:9">
      <c r="A790" s="867" t="s">
        <v>33</v>
      </c>
      <c r="B790" s="867"/>
      <c r="C790" s="867"/>
      <c r="D790" s="867"/>
      <c r="E790" s="867"/>
      <c r="F790" s="867"/>
      <c r="G790" s="867"/>
      <c r="H790" s="867"/>
      <c r="I790" s="34"/>
    </row>
    <row r="791" spans="1:9">
      <c r="A791" s="867" t="s">
        <v>1450</v>
      </c>
      <c r="B791" s="867"/>
      <c r="C791" s="867"/>
      <c r="D791" s="867"/>
      <c r="E791" s="867"/>
      <c r="F791" s="867"/>
      <c r="G791" s="867"/>
      <c r="H791" s="867"/>
      <c r="I791" s="34"/>
    </row>
    <row r="792" spans="1:9">
      <c r="A792" s="867" t="s">
        <v>32</v>
      </c>
      <c r="B792" s="867"/>
      <c r="C792" s="867"/>
      <c r="D792" s="867"/>
      <c r="E792" s="867"/>
      <c r="F792" s="867"/>
      <c r="G792" s="867"/>
      <c r="H792" s="867"/>
      <c r="I792" s="34"/>
    </row>
    <row r="793" spans="1:9">
      <c r="A793" s="175"/>
      <c r="B793" s="175"/>
      <c r="C793" s="237"/>
      <c r="D793" s="175"/>
      <c r="E793" s="175"/>
      <c r="F793" s="175"/>
      <c r="G793" s="175"/>
      <c r="H793" s="175"/>
    </row>
    <row r="794" spans="1:9">
      <c r="A794" s="879" t="s">
        <v>531</v>
      </c>
      <c r="B794" s="879"/>
      <c r="C794" s="879"/>
      <c r="D794" s="879"/>
      <c r="E794" s="879"/>
      <c r="F794" s="879"/>
      <c r="G794" s="879"/>
      <c r="H794" s="879"/>
      <c r="I794" s="879"/>
    </row>
    <row r="795" spans="1:9">
      <c r="A795" s="175"/>
      <c r="B795" s="175"/>
      <c r="C795" s="237"/>
      <c r="D795" s="175"/>
      <c r="E795" s="175"/>
      <c r="F795" s="175"/>
      <c r="G795" s="175"/>
      <c r="H795" s="175"/>
    </row>
    <row r="796" spans="1:9">
      <c r="A796" s="869" t="s">
        <v>532</v>
      </c>
      <c r="B796" s="869"/>
      <c r="C796" s="869"/>
      <c r="D796" s="869"/>
      <c r="E796" s="869"/>
      <c r="F796" s="869"/>
      <c r="G796" s="869"/>
      <c r="H796" s="869"/>
      <c r="I796" s="869"/>
    </row>
    <row r="797" spans="1:9" ht="24">
      <c r="A797" s="12" t="s">
        <v>30</v>
      </c>
      <c r="B797" s="12" t="s">
        <v>29</v>
      </c>
      <c r="C797" s="12" t="s">
        <v>28</v>
      </c>
      <c r="D797" s="12" t="s">
        <v>27</v>
      </c>
      <c r="E797" s="12" t="s">
        <v>26</v>
      </c>
      <c r="F797" s="12" t="s">
        <v>25</v>
      </c>
      <c r="G797" s="12" t="s">
        <v>24</v>
      </c>
      <c r="H797" s="12" t="s">
        <v>1451</v>
      </c>
      <c r="I797" s="16" t="s">
        <v>22</v>
      </c>
    </row>
    <row r="798" spans="1:9">
      <c r="A798" s="216">
        <v>1</v>
      </c>
      <c r="B798" s="217">
        <v>22020703</v>
      </c>
      <c r="C798" s="218" t="s">
        <v>66</v>
      </c>
      <c r="D798" s="219">
        <v>10000000</v>
      </c>
      <c r="E798" s="219">
        <v>1955000</v>
      </c>
      <c r="F798" s="4">
        <v>2500000</v>
      </c>
      <c r="G798" s="4"/>
      <c r="H798" s="20">
        <f t="shared" ref="H798:H815" si="26">D798+G798-F798</f>
        <v>7500000</v>
      </c>
      <c r="I798" s="9" t="s">
        <v>64</v>
      </c>
    </row>
    <row r="799" spans="1:9">
      <c r="A799" s="216">
        <v>2</v>
      </c>
      <c r="B799" s="217">
        <v>22021001</v>
      </c>
      <c r="C799" s="218" t="s">
        <v>37</v>
      </c>
      <c r="D799" s="219">
        <v>400000</v>
      </c>
      <c r="E799" s="220">
        <v>0</v>
      </c>
      <c r="F799" s="4"/>
      <c r="G799" s="4"/>
      <c r="H799" s="20">
        <f t="shared" si="26"/>
        <v>400000</v>
      </c>
      <c r="I799" s="9"/>
    </row>
    <row r="800" spans="1:9">
      <c r="A800" s="216">
        <v>3</v>
      </c>
      <c r="B800" s="217">
        <v>22021007</v>
      </c>
      <c r="C800" s="218" t="s">
        <v>1</v>
      </c>
      <c r="D800" s="219">
        <v>1000000</v>
      </c>
      <c r="E800" s="220">
        <v>0</v>
      </c>
      <c r="F800" s="4"/>
      <c r="G800" s="4"/>
      <c r="H800" s="20">
        <f t="shared" si="26"/>
        <v>1000000</v>
      </c>
      <c r="I800" s="9"/>
    </row>
    <row r="801" spans="1:9">
      <c r="A801" s="216">
        <v>4</v>
      </c>
      <c r="B801" s="217">
        <v>22020712</v>
      </c>
      <c r="C801" s="218" t="s">
        <v>61</v>
      </c>
      <c r="D801" s="219">
        <v>200000</v>
      </c>
      <c r="E801" s="220">
        <v>0</v>
      </c>
      <c r="F801" s="4"/>
      <c r="G801" s="4"/>
      <c r="H801" s="20">
        <f t="shared" si="26"/>
        <v>200000</v>
      </c>
      <c r="I801" s="9"/>
    </row>
    <row r="802" spans="1:9">
      <c r="A802" s="216">
        <v>5</v>
      </c>
      <c r="B802" s="217">
        <v>22020503</v>
      </c>
      <c r="C802" s="218" t="s">
        <v>16</v>
      </c>
      <c r="D802" s="219">
        <v>5000000</v>
      </c>
      <c r="E802" s="219">
        <v>4290000</v>
      </c>
      <c r="F802" s="5"/>
      <c r="G802" s="4">
        <f>8500000+6000000</f>
        <v>14500000</v>
      </c>
      <c r="H802" s="20">
        <f t="shared" si="26"/>
        <v>19500000</v>
      </c>
      <c r="I802" s="9" t="s">
        <v>8</v>
      </c>
    </row>
    <row r="803" spans="1:9">
      <c r="A803" s="216">
        <v>6</v>
      </c>
      <c r="B803" s="217">
        <v>22020402</v>
      </c>
      <c r="C803" s="218" t="s">
        <v>4</v>
      </c>
      <c r="D803" s="219">
        <v>1500000</v>
      </c>
      <c r="E803" s="220">
        <v>0</v>
      </c>
      <c r="F803" s="4"/>
      <c r="G803" s="4"/>
      <c r="H803" s="20">
        <f t="shared" si="26"/>
        <v>1500000</v>
      </c>
      <c r="I803" s="9"/>
    </row>
    <row r="804" spans="1:9">
      <c r="A804" s="216">
        <v>7</v>
      </c>
      <c r="B804" s="217">
        <v>22020401</v>
      </c>
      <c r="C804" s="218" t="s">
        <v>5</v>
      </c>
      <c r="D804" s="219">
        <v>2500000</v>
      </c>
      <c r="E804" s="220">
        <v>0</v>
      </c>
      <c r="F804" s="4"/>
      <c r="G804" s="4"/>
      <c r="H804" s="20">
        <f t="shared" si="26"/>
        <v>2500000</v>
      </c>
      <c r="I804" s="9"/>
    </row>
    <row r="805" spans="1:9">
      <c r="A805" s="216">
        <v>8</v>
      </c>
      <c r="B805" s="217">
        <v>22020301</v>
      </c>
      <c r="C805" s="218" t="s">
        <v>6</v>
      </c>
      <c r="D805" s="219">
        <v>2500000</v>
      </c>
      <c r="E805" s="220">
        <v>0</v>
      </c>
      <c r="F805" s="5"/>
      <c r="G805" s="4"/>
      <c r="H805" s="20">
        <f t="shared" si="26"/>
        <v>2500000</v>
      </c>
      <c r="I805" s="9"/>
    </row>
    <row r="806" spans="1:9">
      <c r="A806" s="216">
        <v>9</v>
      </c>
      <c r="B806" s="217">
        <v>22020313</v>
      </c>
      <c r="C806" s="218" t="s">
        <v>533</v>
      </c>
      <c r="D806" s="219">
        <v>200000</v>
      </c>
      <c r="E806" s="220">
        <v>0</v>
      </c>
      <c r="F806" s="5"/>
      <c r="G806" s="4"/>
      <c r="H806" s="20">
        <f t="shared" si="26"/>
        <v>200000</v>
      </c>
      <c r="I806" s="9"/>
    </row>
    <row r="807" spans="1:9">
      <c r="A807" s="216">
        <v>10</v>
      </c>
      <c r="B807" s="217">
        <v>22020303</v>
      </c>
      <c r="C807" s="218" t="s">
        <v>53</v>
      </c>
      <c r="D807" s="219">
        <v>200000</v>
      </c>
      <c r="E807" s="220">
        <v>0</v>
      </c>
      <c r="F807" s="4"/>
      <c r="G807" s="4"/>
      <c r="H807" s="20">
        <f t="shared" si="26"/>
        <v>200000</v>
      </c>
      <c r="I807" s="9"/>
    </row>
    <row r="808" spans="1:9">
      <c r="A808" s="216">
        <v>11</v>
      </c>
      <c r="B808" s="217">
        <v>22020102</v>
      </c>
      <c r="C808" s="218" t="s">
        <v>9</v>
      </c>
      <c r="D808" s="219">
        <v>5000000</v>
      </c>
      <c r="E808" s="220">
        <v>0</v>
      </c>
      <c r="F808" s="5"/>
      <c r="G808" s="4"/>
      <c r="H808" s="20">
        <f t="shared" si="26"/>
        <v>5000000</v>
      </c>
      <c r="I808" s="9"/>
    </row>
    <row r="809" spans="1:9">
      <c r="A809" s="216">
        <v>12</v>
      </c>
      <c r="B809" s="217">
        <v>22020201</v>
      </c>
      <c r="C809" s="218" t="s">
        <v>35</v>
      </c>
      <c r="D809" s="219">
        <v>1500000</v>
      </c>
      <c r="E809" s="220">
        <v>0</v>
      </c>
      <c r="F809" s="5"/>
      <c r="G809" s="4"/>
      <c r="H809" s="20">
        <f t="shared" si="26"/>
        <v>1500000</v>
      </c>
      <c r="I809" s="9"/>
    </row>
    <row r="810" spans="1:9" ht="21.6">
      <c r="A810" s="216">
        <v>13</v>
      </c>
      <c r="B810" s="217">
        <v>22020601</v>
      </c>
      <c r="C810" s="218" t="s">
        <v>58</v>
      </c>
      <c r="D810" s="219">
        <v>52000000</v>
      </c>
      <c r="E810" s="219">
        <v>21489000</v>
      </c>
      <c r="F810" s="4">
        <v>6000000</v>
      </c>
      <c r="G810" s="4">
        <v>4000000</v>
      </c>
      <c r="H810" s="20">
        <f t="shared" si="26"/>
        <v>50000000</v>
      </c>
      <c r="I810" s="234" t="s">
        <v>1327</v>
      </c>
    </row>
    <row r="811" spans="1:9">
      <c r="A811" s="216">
        <v>14</v>
      </c>
      <c r="B811" s="217">
        <v>22021060</v>
      </c>
      <c r="C811" s="218" t="s">
        <v>34</v>
      </c>
      <c r="D811" s="219">
        <v>3000000</v>
      </c>
      <c r="E811" s="219">
        <v>867200</v>
      </c>
      <c r="F811" s="5"/>
      <c r="G811" s="4"/>
      <c r="H811" s="20">
        <f t="shared" si="26"/>
        <v>3000000</v>
      </c>
      <c r="I811" s="9"/>
    </row>
    <row r="812" spans="1:9">
      <c r="A812" s="216">
        <v>15</v>
      </c>
      <c r="B812" s="217">
        <v>22020711</v>
      </c>
      <c r="C812" s="218" t="s">
        <v>65</v>
      </c>
      <c r="D812" s="219">
        <v>1000000</v>
      </c>
      <c r="E812" s="220">
        <v>0</v>
      </c>
      <c r="F812" s="5"/>
      <c r="G812" s="4"/>
      <c r="H812" s="20">
        <f t="shared" si="26"/>
        <v>1000000</v>
      </c>
      <c r="I812" s="9"/>
    </row>
    <row r="813" spans="1:9">
      <c r="A813" s="216">
        <v>16</v>
      </c>
      <c r="B813" s="217">
        <v>22021013</v>
      </c>
      <c r="C813" s="218" t="s">
        <v>534</v>
      </c>
      <c r="D813" s="219">
        <v>1000000</v>
      </c>
      <c r="E813" s="220">
        <v>0</v>
      </c>
      <c r="F813" s="5"/>
      <c r="G813" s="4"/>
      <c r="H813" s="20">
        <f t="shared" si="26"/>
        <v>1000000</v>
      </c>
      <c r="I813" s="9"/>
    </row>
    <row r="814" spans="1:9">
      <c r="A814" s="216">
        <v>17</v>
      </c>
      <c r="B814" s="217">
        <v>22020501</v>
      </c>
      <c r="C814" s="218" t="s">
        <v>3</v>
      </c>
      <c r="D814" s="219">
        <v>800000</v>
      </c>
      <c r="E814" s="220">
        <v>0</v>
      </c>
      <c r="F814" s="5"/>
      <c r="G814" s="4"/>
      <c r="H814" s="20">
        <f t="shared" si="26"/>
        <v>800000</v>
      </c>
      <c r="I814" s="9"/>
    </row>
    <row r="815" spans="1:9">
      <c r="A815" s="216">
        <v>18</v>
      </c>
      <c r="B815" s="217">
        <v>22020202</v>
      </c>
      <c r="C815" s="218" t="s">
        <v>7</v>
      </c>
      <c r="D815" s="219">
        <v>1200000</v>
      </c>
      <c r="E815" s="220">
        <v>0</v>
      </c>
      <c r="F815" s="4"/>
      <c r="G815" s="4"/>
      <c r="H815" s="20">
        <f t="shared" si="26"/>
        <v>1200000</v>
      </c>
      <c r="I815" s="9"/>
    </row>
    <row r="816" spans="1:9">
      <c r="A816" s="884" t="s">
        <v>450</v>
      </c>
      <c r="B816" s="885"/>
      <c r="C816" s="886"/>
      <c r="D816" s="172">
        <f>SUM(D798:D815)</f>
        <v>89000000</v>
      </c>
      <c r="E816" s="172">
        <f>SUM(E798:E815)</f>
        <v>28601200</v>
      </c>
      <c r="F816" s="172">
        <f>SUM(F798:F815)</f>
        <v>8500000</v>
      </c>
      <c r="G816" s="172">
        <f>SUM(G798:G815)</f>
        <v>18500000</v>
      </c>
      <c r="H816" s="172">
        <f>SUM(H798:H815)</f>
        <v>99000000</v>
      </c>
      <c r="I816" s="9"/>
    </row>
    <row r="817" spans="1:9">
      <c r="A817" s="35"/>
      <c r="B817" s="35"/>
      <c r="C817" s="35"/>
      <c r="D817" s="34"/>
      <c r="E817" s="34"/>
      <c r="F817" s="34"/>
      <c r="G817" s="34"/>
      <c r="H817" s="34"/>
    </row>
    <row r="818" spans="1:9">
      <c r="A818" s="35"/>
      <c r="B818" s="35"/>
      <c r="C818" s="35"/>
      <c r="D818" s="34"/>
      <c r="E818" s="34"/>
      <c r="F818" s="34"/>
      <c r="G818" s="34"/>
      <c r="H818" s="34"/>
      <c r="I818" s="242"/>
    </row>
    <row r="819" spans="1:9">
      <c r="A819" s="35"/>
      <c r="B819" s="35"/>
      <c r="C819" s="35"/>
      <c r="D819" s="34"/>
      <c r="E819" s="34"/>
      <c r="F819" s="34"/>
      <c r="G819" s="34"/>
      <c r="H819" s="34"/>
      <c r="I819" s="242"/>
    </row>
    <row r="820" spans="1:9">
      <c r="A820" s="35"/>
      <c r="B820" s="35"/>
      <c r="C820" s="35"/>
      <c r="D820" s="34"/>
      <c r="E820" s="34"/>
      <c r="F820" s="34"/>
      <c r="G820" s="34"/>
      <c r="H820" s="34"/>
      <c r="I820" s="242"/>
    </row>
    <row r="821" spans="1:9">
      <c r="A821" s="35"/>
      <c r="B821" s="35"/>
      <c r="C821" s="35"/>
      <c r="D821" s="34"/>
      <c r="E821" s="34"/>
      <c r="F821" s="34"/>
      <c r="G821" s="34"/>
      <c r="H821" s="34"/>
      <c r="I821" s="242"/>
    </row>
    <row r="822" spans="1:9">
      <c r="A822" s="35"/>
      <c r="B822" s="35"/>
      <c r="C822" s="35"/>
      <c r="D822" s="34"/>
      <c r="E822" s="34"/>
      <c r="F822" s="34"/>
      <c r="G822" s="34"/>
      <c r="H822" s="34"/>
      <c r="I822" s="242"/>
    </row>
    <row r="823" spans="1:9">
      <c r="A823" s="35"/>
      <c r="B823" s="35"/>
      <c r="C823" s="35"/>
      <c r="D823" s="34"/>
      <c r="E823" s="34"/>
      <c r="F823" s="34"/>
      <c r="G823" s="34"/>
      <c r="H823" s="34"/>
      <c r="I823" s="242"/>
    </row>
    <row r="824" spans="1:9">
      <c r="A824" s="35"/>
      <c r="B824" s="35"/>
      <c r="C824" s="35"/>
      <c r="D824" s="34"/>
      <c r="E824" s="34"/>
      <c r="F824" s="34"/>
      <c r="G824" s="34"/>
      <c r="H824" s="34"/>
      <c r="I824" s="242"/>
    </row>
    <row r="825" spans="1:9">
      <c r="A825" s="35"/>
      <c r="B825" s="35"/>
      <c r="C825" s="35"/>
      <c r="D825" s="34"/>
      <c r="E825" s="34"/>
      <c r="F825" s="34"/>
      <c r="G825" s="34"/>
      <c r="H825" s="34"/>
      <c r="I825" s="242"/>
    </row>
    <row r="826" spans="1:9">
      <c r="A826" s="35"/>
      <c r="B826" s="35"/>
      <c r="C826" s="35"/>
      <c r="D826" s="34"/>
      <c r="E826" s="34"/>
      <c r="F826" s="34"/>
      <c r="G826" s="34"/>
      <c r="H826" s="34"/>
      <c r="I826" s="242"/>
    </row>
    <row r="827" spans="1:9">
      <c r="A827" s="35"/>
      <c r="B827" s="35"/>
      <c r="C827" s="35"/>
      <c r="D827" s="34"/>
      <c r="E827" s="34"/>
      <c r="F827" s="34"/>
      <c r="G827" s="34"/>
      <c r="H827" s="34"/>
      <c r="I827" s="242"/>
    </row>
    <row r="828" spans="1:9">
      <c r="A828" s="35"/>
      <c r="B828" s="35"/>
      <c r="C828" s="35"/>
      <c r="D828" s="34"/>
      <c r="E828" s="34"/>
      <c r="F828" s="34"/>
      <c r="G828" s="34"/>
      <c r="H828" s="34"/>
      <c r="I828" s="242"/>
    </row>
    <row r="829" spans="1:9">
      <c r="A829" s="35"/>
      <c r="B829" s="35"/>
      <c r="C829" s="35"/>
      <c r="D829" s="34"/>
      <c r="E829" s="34"/>
      <c r="F829" s="34"/>
      <c r="G829" s="34"/>
      <c r="H829" s="34"/>
      <c r="I829" s="242"/>
    </row>
    <row r="830" spans="1:9">
      <c r="A830" s="35"/>
      <c r="B830" s="35"/>
      <c r="C830" s="35"/>
      <c r="D830" s="34"/>
      <c r="E830" s="34"/>
      <c r="F830" s="34"/>
      <c r="G830" s="34"/>
      <c r="H830" s="34"/>
      <c r="I830" s="242"/>
    </row>
    <row r="831" spans="1:9">
      <c r="A831" s="867" t="s">
        <v>33</v>
      </c>
      <c r="B831" s="867"/>
      <c r="C831" s="867"/>
      <c r="D831" s="867"/>
      <c r="E831" s="867"/>
      <c r="F831" s="867"/>
      <c r="G831" s="867"/>
      <c r="H831" s="867"/>
    </row>
    <row r="832" spans="1:9">
      <c r="A832" s="867" t="s">
        <v>1450</v>
      </c>
      <c r="B832" s="867"/>
      <c r="C832" s="867"/>
      <c r="D832" s="867"/>
      <c r="E832" s="867"/>
      <c r="F832" s="867"/>
      <c r="G832" s="867"/>
      <c r="H832" s="867"/>
    </row>
    <row r="833" spans="1:9">
      <c r="A833" s="867" t="s">
        <v>32</v>
      </c>
      <c r="B833" s="867"/>
      <c r="C833" s="867"/>
      <c r="D833" s="867"/>
      <c r="E833" s="867"/>
      <c r="F833" s="867"/>
      <c r="G833" s="867"/>
      <c r="H833" s="867"/>
    </row>
    <row r="835" spans="1:9">
      <c r="A835" s="868" t="s">
        <v>780</v>
      </c>
      <c r="B835" s="868"/>
      <c r="C835" s="868"/>
      <c r="D835" s="868"/>
      <c r="E835" s="868"/>
      <c r="F835" s="868"/>
      <c r="G835" s="868"/>
      <c r="H835" s="868"/>
      <c r="I835" s="868"/>
    </row>
    <row r="837" spans="1:9">
      <c r="A837" s="869" t="s">
        <v>781</v>
      </c>
      <c r="B837" s="869"/>
      <c r="C837" s="869"/>
      <c r="D837" s="869"/>
      <c r="E837" s="869"/>
      <c r="F837" s="869"/>
      <c r="G837" s="869"/>
      <c r="H837" s="869"/>
      <c r="I837" s="869"/>
    </row>
    <row r="838" spans="1:9" ht="24">
      <c r="A838" s="12" t="s">
        <v>30</v>
      </c>
      <c r="B838" s="12" t="s">
        <v>29</v>
      </c>
      <c r="C838" s="12" t="s">
        <v>28</v>
      </c>
      <c r="D838" s="12" t="s">
        <v>27</v>
      </c>
      <c r="E838" s="12" t="s">
        <v>26</v>
      </c>
      <c r="F838" s="12" t="s">
        <v>25</v>
      </c>
      <c r="G838" s="12" t="s">
        <v>24</v>
      </c>
      <c r="H838" s="12" t="s">
        <v>1451</v>
      </c>
      <c r="I838" s="16" t="s">
        <v>22</v>
      </c>
    </row>
    <row r="839" spans="1:9">
      <c r="A839" s="212">
        <v>1</v>
      </c>
      <c r="B839" s="310">
        <v>22020503</v>
      </c>
      <c r="C839" s="213" t="s">
        <v>16</v>
      </c>
      <c r="D839" s="214">
        <v>6000000</v>
      </c>
      <c r="E839" s="214">
        <v>5783000</v>
      </c>
      <c r="F839" s="214"/>
      <c r="G839" s="214">
        <v>4000000</v>
      </c>
      <c r="H839" s="313">
        <f>D839+G839-F839</f>
        <v>10000000</v>
      </c>
      <c r="I839" s="9" t="s">
        <v>8</v>
      </c>
    </row>
    <row r="840" spans="1:9">
      <c r="A840" s="212">
        <v>2</v>
      </c>
      <c r="B840" s="310">
        <v>22021052</v>
      </c>
      <c r="C840" s="213" t="s">
        <v>15</v>
      </c>
      <c r="D840" s="214">
        <v>10000000</v>
      </c>
      <c r="E840" s="214">
        <v>700000</v>
      </c>
      <c r="F840" s="214">
        <v>4000000</v>
      </c>
      <c r="G840" s="214"/>
      <c r="H840" s="313">
        <f t="shared" ref="H840:H854" si="27">D840+G840-F840</f>
        <v>6000000</v>
      </c>
      <c r="I840" s="9" t="s">
        <v>64</v>
      </c>
    </row>
    <row r="841" spans="1:9">
      <c r="A841" s="212">
        <v>3</v>
      </c>
      <c r="B841" s="310">
        <v>22020203</v>
      </c>
      <c r="C841" s="213" t="s">
        <v>57</v>
      </c>
      <c r="D841" s="214">
        <v>1000000</v>
      </c>
      <c r="E841" s="215">
        <v>0</v>
      </c>
      <c r="F841" s="215"/>
      <c r="G841" s="214"/>
      <c r="H841" s="313">
        <f t="shared" si="27"/>
        <v>1000000</v>
      </c>
      <c r="I841" s="42"/>
    </row>
    <row r="842" spans="1:9">
      <c r="A842" s="212">
        <v>4</v>
      </c>
      <c r="B842" s="310">
        <v>22021001</v>
      </c>
      <c r="C842" s="213" t="s">
        <v>37</v>
      </c>
      <c r="D842" s="214">
        <v>1000000</v>
      </c>
      <c r="E842" s="215">
        <v>0</v>
      </c>
      <c r="F842" s="215"/>
      <c r="G842" s="214"/>
      <c r="H842" s="313">
        <f t="shared" si="27"/>
        <v>1000000</v>
      </c>
      <c r="I842" s="42"/>
    </row>
    <row r="843" spans="1:9">
      <c r="A843" s="212">
        <v>5</v>
      </c>
      <c r="B843" s="310">
        <v>22020501</v>
      </c>
      <c r="C843" s="213" t="s">
        <v>3</v>
      </c>
      <c r="D843" s="214">
        <v>2000000</v>
      </c>
      <c r="E843" s="214">
        <v>680000</v>
      </c>
      <c r="F843" s="214"/>
      <c r="G843" s="214">
        <v>1000000</v>
      </c>
      <c r="H843" s="313">
        <f t="shared" si="27"/>
        <v>3000000</v>
      </c>
      <c r="I843" s="9" t="s">
        <v>8</v>
      </c>
    </row>
    <row r="844" spans="1:9">
      <c r="A844" s="212">
        <v>6</v>
      </c>
      <c r="B844" s="310">
        <v>22020406</v>
      </c>
      <c r="C844" s="213" t="s">
        <v>13</v>
      </c>
      <c r="D844" s="214">
        <v>6500000</v>
      </c>
      <c r="E844" s="214">
        <v>4471500</v>
      </c>
      <c r="F844" s="214"/>
      <c r="G844" s="214">
        <v>3500000</v>
      </c>
      <c r="H844" s="313">
        <f t="shared" si="27"/>
        <v>10000000</v>
      </c>
      <c r="I844" s="9" t="s">
        <v>8</v>
      </c>
    </row>
    <row r="845" spans="1:9">
      <c r="A845" s="212">
        <v>7</v>
      </c>
      <c r="B845" s="310">
        <v>22020402</v>
      </c>
      <c r="C845" s="213" t="s">
        <v>4</v>
      </c>
      <c r="D845" s="214">
        <v>2000000</v>
      </c>
      <c r="E845" s="215">
        <v>0</v>
      </c>
      <c r="F845" s="215"/>
      <c r="G845" s="214"/>
      <c r="H845" s="313">
        <f t="shared" si="27"/>
        <v>2000000</v>
      </c>
      <c r="I845" s="42"/>
    </row>
    <row r="846" spans="1:9">
      <c r="A846" s="212">
        <v>8</v>
      </c>
      <c r="B846" s="310">
        <v>22020201</v>
      </c>
      <c r="C846" s="213" t="s">
        <v>35</v>
      </c>
      <c r="D846" s="214">
        <v>1000000</v>
      </c>
      <c r="E846" s="215">
        <v>0</v>
      </c>
      <c r="F846" s="215"/>
      <c r="G846" s="214"/>
      <c r="H846" s="313">
        <f t="shared" si="27"/>
        <v>1000000</v>
      </c>
      <c r="I846" s="42"/>
    </row>
    <row r="847" spans="1:9">
      <c r="A847" s="212">
        <v>9</v>
      </c>
      <c r="B847" s="310">
        <v>22020102</v>
      </c>
      <c r="C847" s="213" t="s">
        <v>9</v>
      </c>
      <c r="D847" s="214">
        <v>9000000</v>
      </c>
      <c r="E847" s="215">
        <v>0</v>
      </c>
      <c r="F847" s="215"/>
      <c r="G847" s="214">
        <v>2000000</v>
      </c>
      <c r="H847" s="313">
        <f t="shared" si="27"/>
        <v>11000000</v>
      </c>
      <c r="I847" s="9" t="s">
        <v>8</v>
      </c>
    </row>
    <row r="848" spans="1:9">
      <c r="A848" s="212">
        <v>10</v>
      </c>
      <c r="B848" s="310">
        <v>22020712</v>
      </c>
      <c r="C848" s="213" t="s">
        <v>61</v>
      </c>
      <c r="D848" s="214">
        <v>2000000</v>
      </c>
      <c r="E848" s="214">
        <v>700000</v>
      </c>
      <c r="F848" s="214"/>
      <c r="G848" s="214"/>
      <c r="H848" s="313">
        <f t="shared" si="27"/>
        <v>2000000</v>
      </c>
      <c r="I848" s="42"/>
    </row>
    <row r="849" spans="1:9">
      <c r="A849" s="212">
        <v>11</v>
      </c>
      <c r="B849" s="310">
        <v>22021003</v>
      </c>
      <c r="C849" s="213" t="s">
        <v>18</v>
      </c>
      <c r="D849" s="214">
        <v>5000000</v>
      </c>
      <c r="E849" s="214">
        <v>700000</v>
      </c>
      <c r="F849" s="214"/>
      <c r="G849" s="214"/>
      <c r="H849" s="313">
        <f t="shared" si="27"/>
        <v>5000000</v>
      </c>
      <c r="I849" s="42"/>
    </row>
    <row r="850" spans="1:9">
      <c r="A850" s="212">
        <v>12</v>
      </c>
      <c r="B850" s="310">
        <v>22020401</v>
      </c>
      <c r="C850" s="213" t="s">
        <v>5</v>
      </c>
      <c r="D850" s="214">
        <v>7000000</v>
      </c>
      <c r="E850" s="214">
        <v>1737500</v>
      </c>
      <c r="F850" s="214"/>
      <c r="G850" s="214">
        <v>1000000</v>
      </c>
      <c r="H850" s="313">
        <f t="shared" si="27"/>
        <v>8000000</v>
      </c>
      <c r="I850" s="9" t="s">
        <v>8</v>
      </c>
    </row>
    <row r="851" spans="1:9">
      <c r="A851" s="212">
        <v>13</v>
      </c>
      <c r="B851" s="310">
        <v>22021007</v>
      </c>
      <c r="C851" s="213" t="s">
        <v>1</v>
      </c>
      <c r="D851" s="214">
        <v>2000000</v>
      </c>
      <c r="E851" s="215">
        <v>0</v>
      </c>
      <c r="F851" s="215"/>
      <c r="G851" s="214"/>
      <c r="H851" s="313">
        <f t="shared" si="27"/>
        <v>2000000</v>
      </c>
      <c r="I851" s="42"/>
    </row>
    <row r="852" spans="1:9">
      <c r="A852" s="212">
        <v>14</v>
      </c>
      <c r="B852" s="310">
        <v>22020305</v>
      </c>
      <c r="C852" s="213" t="s">
        <v>19</v>
      </c>
      <c r="D852" s="214">
        <v>2000000</v>
      </c>
      <c r="E852" s="215">
        <v>0</v>
      </c>
      <c r="F852" s="215"/>
      <c r="G852" s="214"/>
      <c r="H852" s="313">
        <f t="shared" si="27"/>
        <v>2000000</v>
      </c>
      <c r="I852" s="42"/>
    </row>
    <row r="853" spans="1:9">
      <c r="A853" s="212">
        <v>15</v>
      </c>
      <c r="B853" s="310">
        <v>22020301</v>
      </c>
      <c r="C853" s="213" t="s">
        <v>6</v>
      </c>
      <c r="D853" s="214">
        <v>4000000</v>
      </c>
      <c r="E853" s="215">
        <v>0</v>
      </c>
      <c r="F853" s="215"/>
      <c r="G853" s="214">
        <v>1000000</v>
      </c>
      <c r="H853" s="313">
        <f t="shared" si="27"/>
        <v>5000000</v>
      </c>
      <c r="I853" s="9" t="s">
        <v>8</v>
      </c>
    </row>
    <row r="854" spans="1:9">
      <c r="A854" s="216">
        <v>16</v>
      </c>
      <c r="B854" s="217">
        <v>22021055</v>
      </c>
      <c r="C854" s="218" t="s">
        <v>212</v>
      </c>
      <c r="D854" s="219">
        <v>25000000</v>
      </c>
      <c r="E854" s="219">
        <v>800000</v>
      </c>
      <c r="F854" s="219">
        <v>8500000</v>
      </c>
      <c r="G854" s="219"/>
      <c r="H854" s="313">
        <f t="shared" si="27"/>
        <v>16500000</v>
      </c>
      <c r="I854" s="9" t="s">
        <v>64</v>
      </c>
    </row>
    <row r="855" spans="1:9">
      <c r="A855" s="881" t="s">
        <v>0</v>
      </c>
      <c r="B855" s="882"/>
      <c r="C855" s="883"/>
      <c r="D855" s="307">
        <f>SUM(D839:D854)</f>
        <v>85500000</v>
      </c>
      <c r="E855" s="307">
        <f t="shared" ref="E855:H855" si="28">SUM(E839:E854)</f>
        <v>15572000</v>
      </c>
      <c r="F855" s="307">
        <f t="shared" si="28"/>
        <v>12500000</v>
      </c>
      <c r="G855" s="307">
        <f t="shared" si="28"/>
        <v>12500000</v>
      </c>
      <c r="H855" s="307">
        <f t="shared" si="28"/>
        <v>85500000</v>
      </c>
      <c r="I855" s="9"/>
    </row>
    <row r="856" spans="1:9">
      <c r="A856" s="35"/>
      <c r="B856" s="35"/>
      <c r="C856" s="35"/>
      <c r="D856" s="34"/>
      <c r="E856" s="34"/>
      <c r="F856" s="34"/>
      <c r="G856" s="34"/>
      <c r="H856" s="34"/>
    </row>
    <row r="857" spans="1:9">
      <c r="A857" s="35"/>
      <c r="B857" s="35"/>
      <c r="C857" s="35"/>
      <c r="D857" s="34"/>
      <c r="E857" s="34"/>
      <c r="F857" s="34"/>
      <c r="G857" s="34"/>
      <c r="H857" s="34"/>
    </row>
    <row r="858" spans="1:9">
      <c r="A858" s="35"/>
      <c r="B858" s="35"/>
      <c r="C858" s="35"/>
      <c r="D858" s="34"/>
      <c r="E858" s="34"/>
      <c r="F858" s="34"/>
      <c r="G858" s="34"/>
      <c r="H858" s="34"/>
    </row>
    <row r="859" spans="1:9">
      <c r="A859" s="35"/>
      <c r="B859" s="35"/>
      <c r="C859" s="35"/>
      <c r="D859" s="34"/>
      <c r="E859" s="34"/>
      <c r="F859" s="34"/>
      <c r="G859" s="34"/>
      <c r="H859" s="34"/>
    </row>
    <row r="860" spans="1:9">
      <c r="A860" s="35"/>
      <c r="B860" s="35"/>
      <c r="C860" s="35"/>
      <c r="D860" s="34"/>
      <c r="E860" s="34"/>
      <c r="F860" s="34"/>
      <c r="G860" s="34"/>
      <c r="H860" s="34"/>
    </row>
    <row r="861" spans="1:9">
      <c r="A861" s="35"/>
      <c r="B861" s="35"/>
      <c r="C861" s="35"/>
      <c r="D861" s="34"/>
      <c r="E861" s="34"/>
      <c r="F861" s="34"/>
      <c r="G861" s="34"/>
      <c r="H861" s="34"/>
    </row>
    <row r="862" spans="1:9">
      <c r="A862" s="35"/>
      <c r="B862" s="35"/>
      <c r="C862" s="35"/>
      <c r="D862" s="34"/>
      <c r="E862" s="34"/>
      <c r="F862" s="34"/>
      <c r="G862" s="34"/>
      <c r="H862" s="34"/>
    </row>
    <row r="863" spans="1:9">
      <c r="A863" s="35"/>
      <c r="B863" s="35"/>
      <c r="C863" s="35"/>
      <c r="D863" s="34"/>
      <c r="E863" s="34"/>
      <c r="F863" s="34"/>
      <c r="G863" s="34"/>
      <c r="H863" s="34"/>
    </row>
    <row r="864" spans="1:9">
      <c r="A864" s="35"/>
      <c r="B864" s="35"/>
      <c r="C864" s="35"/>
      <c r="D864" s="34"/>
      <c r="E864" s="34"/>
      <c r="F864" s="34"/>
      <c r="G864" s="34"/>
      <c r="H864" s="34"/>
    </row>
    <row r="865" spans="1:9">
      <c r="A865" s="35"/>
      <c r="B865" s="35"/>
      <c r="C865" s="35"/>
      <c r="D865" s="34"/>
      <c r="E865" s="34"/>
      <c r="F865" s="34"/>
      <c r="G865" s="34"/>
      <c r="H865" s="34"/>
    </row>
    <row r="866" spans="1:9">
      <c r="A866" s="35"/>
      <c r="B866" s="35"/>
      <c r="C866" s="35"/>
      <c r="D866" s="34"/>
      <c r="E866" s="34"/>
      <c r="F866" s="34"/>
      <c r="G866" s="34"/>
      <c r="H866" s="34"/>
    </row>
    <row r="867" spans="1:9">
      <c r="A867" s="35"/>
      <c r="B867" s="35"/>
      <c r="C867" s="35"/>
      <c r="D867" s="34"/>
      <c r="E867" s="34"/>
      <c r="F867" s="34"/>
      <c r="G867" s="34"/>
      <c r="H867" s="34"/>
    </row>
    <row r="868" spans="1:9">
      <c r="A868" s="35"/>
      <c r="B868" s="35"/>
      <c r="C868" s="35"/>
      <c r="D868" s="34"/>
      <c r="E868" s="34"/>
      <c r="F868" s="34"/>
      <c r="G868" s="34"/>
      <c r="H868" s="34"/>
    </row>
    <row r="869" spans="1:9">
      <c r="A869" s="35"/>
      <c r="B869" s="35"/>
      <c r="C869" s="35"/>
      <c r="D869" s="34"/>
      <c r="E869" s="34"/>
      <c r="F869" s="34"/>
      <c r="G869" s="34"/>
      <c r="H869" s="34"/>
      <c r="I869" s="242"/>
    </row>
    <row r="870" spans="1:9">
      <c r="A870" s="35"/>
      <c r="B870" s="35"/>
      <c r="C870" s="35"/>
      <c r="D870" s="34"/>
      <c r="E870" s="34"/>
      <c r="F870" s="34"/>
      <c r="G870" s="34"/>
      <c r="H870" s="34"/>
      <c r="I870" s="242"/>
    </row>
    <row r="871" spans="1:9">
      <c r="A871" s="35"/>
      <c r="B871" s="35"/>
      <c r="C871" s="35"/>
      <c r="D871" s="34"/>
      <c r="E871" s="34"/>
      <c r="F871" s="34"/>
      <c r="G871" s="34"/>
      <c r="H871" s="34"/>
      <c r="I871" s="242"/>
    </row>
    <row r="872" spans="1:9">
      <c r="A872" s="35"/>
      <c r="B872" s="35"/>
      <c r="C872" s="35"/>
      <c r="D872" s="34"/>
      <c r="E872" s="34"/>
      <c r="F872" s="34"/>
      <c r="G872" s="34"/>
      <c r="H872" s="34"/>
      <c r="I872" s="242"/>
    </row>
    <row r="873" spans="1:9">
      <c r="A873" s="867" t="s">
        <v>33</v>
      </c>
      <c r="B873" s="867"/>
      <c r="C873" s="867"/>
      <c r="D873" s="867"/>
      <c r="E873" s="867"/>
      <c r="F873" s="867"/>
      <c r="G873" s="867"/>
      <c r="H873" s="867"/>
    </row>
    <row r="874" spans="1:9">
      <c r="A874" s="867" t="s">
        <v>1450</v>
      </c>
      <c r="B874" s="867"/>
      <c r="C874" s="867"/>
      <c r="D874" s="867"/>
      <c r="E874" s="867"/>
      <c r="F874" s="867"/>
      <c r="G874" s="867"/>
      <c r="H874" s="867"/>
    </row>
    <row r="875" spans="1:9">
      <c r="A875" s="867" t="s">
        <v>32</v>
      </c>
      <c r="B875" s="867"/>
      <c r="C875" s="867"/>
      <c r="D875" s="867"/>
      <c r="E875" s="867"/>
      <c r="F875" s="867"/>
      <c r="G875" s="867"/>
      <c r="H875" s="867"/>
    </row>
    <row r="876" spans="1:9">
      <c r="A876" s="879" t="s">
        <v>1349</v>
      </c>
      <c r="B876" s="879"/>
      <c r="C876" s="879"/>
      <c r="D876" s="879"/>
      <c r="E876" s="879"/>
      <c r="F876" s="879"/>
      <c r="G876" s="879"/>
      <c r="H876" s="879"/>
      <c r="I876" s="879"/>
    </row>
    <row r="877" spans="1:9">
      <c r="A877" s="175"/>
      <c r="B877" s="175"/>
      <c r="C877" s="237"/>
      <c r="D877" s="175"/>
      <c r="E877" s="175"/>
      <c r="F877" s="175"/>
      <c r="G877" s="175"/>
      <c r="H877" s="175"/>
    </row>
    <row r="878" spans="1:9">
      <c r="A878" s="869" t="s">
        <v>1350</v>
      </c>
      <c r="B878" s="869"/>
      <c r="C878" s="869"/>
      <c r="D878" s="869"/>
      <c r="E878" s="869"/>
      <c r="F878" s="869"/>
      <c r="G878" s="869"/>
      <c r="H878" s="869"/>
      <c r="I878" s="869"/>
    </row>
    <row r="879" spans="1:9" ht="24">
      <c r="A879" s="12" t="s">
        <v>30</v>
      </c>
      <c r="B879" s="12" t="s">
        <v>29</v>
      </c>
      <c r="C879" s="12" t="s">
        <v>28</v>
      </c>
      <c r="D879" s="12" t="s">
        <v>27</v>
      </c>
      <c r="E879" s="12" t="s">
        <v>26</v>
      </c>
      <c r="F879" s="12" t="s">
        <v>25</v>
      </c>
      <c r="G879" s="12" t="s">
        <v>24</v>
      </c>
      <c r="H879" s="12" t="s">
        <v>1451</v>
      </c>
      <c r="I879" s="16" t="s">
        <v>22</v>
      </c>
    </row>
    <row r="880" spans="1:9">
      <c r="A880" s="7">
        <v>1</v>
      </c>
      <c r="B880" s="7">
        <v>22020503</v>
      </c>
      <c r="C880" s="6" t="s">
        <v>16</v>
      </c>
      <c r="D880" s="4">
        <v>9000000</v>
      </c>
      <c r="E880" s="256">
        <v>350000</v>
      </c>
      <c r="F880" s="256"/>
      <c r="G880" s="256"/>
      <c r="H880" s="17">
        <f t="shared" ref="H880:H899" si="29">D880+G880-F880</f>
        <v>9000000</v>
      </c>
      <c r="I880" s="42"/>
    </row>
    <row r="881" spans="1:9">
      <c r="A881" s="7">
        <v>2</v>
      </c>
      <c r="B881" s="7">
        <v>22020404</v>
      </c>
      <c r="C881" s="6" t="s">
        <v>12</v>
      </c>
      <c r="D881" s="4">
        <v>7000000</v>
      </c>
      <c r="E881" s="256">
        <v>0</v>
      </c>
      <c r="F881" s="256"/>
      <c r="G881" s="256"/>
      <c r="H881" s="17">
        <f t="shared" si="29"/>
        <v>7000000</v>
      </c>
      <c r="I881" s="42"/>
    </row>
    <row r="882" spans="1:9">
      <c r="A882" s="7">
        <v>3</v>
      </c>
      <c r="B882" s="7">
        <v>22020712</v>
      </c>
      <c r="C882" s="6" t="s">
        <v>61</v>
      </c>
      <c r="D882" s="4">
        <v>65000000</v>
      </c>
      <c r="E882" s="256">
        <v>0</v>
      </c>
      <c r="F882" s="256"/>
      <c r="G882" s="256"/>
      <c r="H882" s="17">
        <f t="shared" si="29"/>
        <v>65000000</v>
      </c>
      <c r="I882" s="42"/>
    </row>
    <row r="883" spans="1:9">
      <c r="A883" s="7">
        <v>4</v>
      </c>
      <c r="B883" s="7">
        <v>22021007</v>
      </c>
      <c r="C883" s="6" t="s">
        <v>1</v>
      </c>
      <c r="D883" s="4">
        <v>280000000</v>
      </c>
      <c r="E883" s="256">
        <v>11514000</v>
      </c>
      <c r="F883" s="256"/>
      <c r="G883" s="256"/>
      <c r="H883" s="17">
        <f t="shared" si="29"/>
        <v>280000000</v>
      </c>
      <c r="I883" s="42"/>
    </row>
    <row r="884" spans="1:9">
      <c r="A884" s="7">
        <v>5</v>
      </c>
      <c r="B884" s="7">
        <v>22021001</v>
      </c>
      <c r="C884" s="6" t="s">
        <v>37</v>
      </c>
      <c r="D884" s="4">
        <v>10000000</v>
      </c>
      <c r="E884" s="256">
        <v>0</v>
      </c>
      <c r="F884" s="256"/>
      <c r="G884" s="256">
        <v>5000000</v>
      </c>
      <c r="H884" s="17">
        <f t="shared" si="29"/>
        <v>15000000</v>
      </c>
      <c r="I884" s="6" t="s">
        <v>8</v>
      </c>
    </row>
    <row r="885" spans="1:9">
      <c r="A885" s="7">
        <v>6</v>
      </c>
      <c r="B885" s="7">
        <v>22020402</v>
      </c>
      <c r="C885" s="6" t="s">
        <v>4</v>
      </c>
      <c r="D885" s="4">
        <v>10000000</v>
      </c>
      <c r="E885" s="256">
        <v>2580000</v>
      </c>
      <c r="F885" s="256"/>
      <c r="G885" s="256">
        <v>6000000</v>
      </c>
      <c r="H885" s="17">
        <f t="shared" si="29"/>
        <v>16000000</v>
      </c>
      <c r="I885" s="6" t="s">
        <v>8</v>
      </c>
    </row>
    <row r="886" spans="1:9">
      <c r="A886" s="7">
        <v>7</v>
      </c>
      <c r="B886" s="7">
        <v>22020401</v>
      </c>
      <c r="C886" s="6" t="s">
        <v>5</v>
      </c>
      <c r="D886" s="4">
        <v>9000000</v>
      </c>
      <c r="E886" s="256">
        <v>0</v>
      </c>
      <c r="F886" s="256"/>
      <c r="G886" s="256"/>
      <c r="H886" s="17">
        <f t="shared" si="29"/>
        <v>9000000</v>
      </c>
      <c r="I886" s="42"/>
    </row>
    <row r="887" spans="1:9">
      <c r="A887" s="7">
        <v>8</v>
      </c>
      <c r="B887" s="7">
        <v>22020305</v>
      </c>
      <c r="C887" s="6" t="s">
        <v>19</v>
      </c>
      <c r="D887" s="4">
        <v>20000000</v>
      </c>
      <c r="E887" s="256">
        <v>0</v>
      </c>
      <c r="F887" s="256"/>
      <c r="G887" s="256"/>
      <c r="H887" s="17">
        <f t="shared" si="29"/>
        <v>20000000</v>
      </c>
      <c r="I887" s="42"/>
    </row>
    <row r="888" spans="1:9">
      <c r="A888" s="7">
        <v>9</v>
      </c>
      <c r="B888" s="7">
        <v>22020301</v>
      </c>
      <c r="C888" s="6" t="s">
        <v>6</v>
      </c>
      <c r="D888" s="4">
        <v>10000000</v>
      </c>
      <c r="E888" s="256">
        <v>0</v>
      </c>
      <c r="F888" s="256"/>
      <c r="G888" s="256"/>
      <c r="H888" s="17">
        <f t="shared" si="29"/>
        <v>10000000</v>
      </c>
      <c r="I888" s="42"/>
    </row>
    <row r="889" spans="1:9">
      <c r="A889" s="7">
        <v>10</v>
      </c>
      <c r="B889" s="7">
        <v>22020202</v>
      </c>
      <c r="C889" s="6" t="s">
        <v>7</v>
      </c>
      <c r="D889" s="4">
        <v>4000000</v>
      </c>
      <c r="E889" s="256">
        <v>0</v>
      </c>
      <c r="F889" s="256"/>
      <c r="G889" s="256"/>
      <c r="H889" s="17">
        <f t="shared" si="29"/>
        <v>4000000</v>
      </c>
      <c r="I889" s="42"/>
    </row>
    <row r="890" spans="1:9">
      <c r="A890" s="7">
        <v>11</v>
      </c>
      <c r="B890" s="7">
        <v>22020102</v>
      </c>
      <c r="C890" s="6" t="s">
        <v>9</v>
      </c>
      <c r="D890" s="4">
        <v>30000000</v>
      </c>
      <c r="E890" s="256">
        <v>0</v>
      </c>
      <c r="F890" s="256"/>
      <c r="G890" s="256">
        <v>10000000</v>
      </c>
      <c r="H890" s="17">
        <f t="shared" si="29"/>
        <v>40000000</v>
      </c>
      <c r="I890" s="6" t="s">
        <v>8</v>
      </c>
    </row>
    <row r="891" spans="1:9">
      <c r="A891" s="7">
        <v>12</v>
      </c>
      <c r="B891" s="7">
        <v>22021041</v>
      </c>
      <c r="C891" s="6" t="s">
        <v>69</v>
      </c>
      <c r="D891" s="4">
        <v>145000000</v>
      </c>
      <c r="E891" s="256"/>
      <c r="F891" s="256">
        <v>40000000</v>
      </c>
      <c r="G891" s="256"/>
      <c r="H891" s="17">
        <f t="shared" si="29"/>
        <v>105000000</v>
      </c>
      <c r="I891" s="6" t="s">
        <v>64</v>
      </c>
    </row>
    <row r="892" spans="1:9">
      <c r="A892" s="7">
        <v>13</v>
      </c>
      <c r="B892" s="7">
        <v>22021062</v>
      </c>
      <c r="C892" s="6" t="s">
        <v>585</v>
      </c>
      <c r="D892" s="4">
        <v>100000000</v>
      </c>
      <c r="E892" s="256">
        <v>5744000</v>
      </c>
      <c r="F892" s="256"/>
      <c r="G892" s="256"/>
      <c r="H892" s="17">
        <f t="shared" si="29"/>
        <v>100000000</v>
      </c>
      <c r="I892" s="42"/>
    </row>
    <row r="893" spans="1:9">
      <c r="A893" s="7">
        <v>14</v>
      </c>
      <c r="B893" s="7">
        <v>22021003</v>
      </c>
      <c r="C893" s="6" t="s">
        <v>18</v>
      </c>
      <c r="D893" s="4">
        <v>3000000</v>
      </c>
      <c r="E893" s="256">
        <v>945000</v>
      </c>
      <c r="F893" s="256"/>
      <c r="G893" s="256"/>
      <c r="H893" s="17">
        <f t="shared" si="29"/>
        <v>3000000</v>
      </c>
      <c r="I893" s="42"/>
    </row>
    <row r="894" spans="1:9">
      <c r="A894" s="7">
        <v>15</v>
      </c>
      <c r="B894" s="7">
        <v>22021060</v>
      </c>
      <c r="C894" s="6" t="s">
        <v>1351</v>
      </c>
      <c r="D894" s="4">
        <v>20000000</v>
      </c>
      <c r="E894" s="256">
        <v>2915000</v>
      </c>
      <c r="F894" s="256"/>
      <c r="G894" s="256"/>
      <c r="H894" s="17">
        <f t="shared" si="29"/>
        <v>20000000</v>
      </c>
      <c r="I894" s="42"/>
    </row>
    <row r="895" spans="1:9">
      <c r="A895" s="7">
        <v>16</v>
      </c>
      <c r="B895" s="7">
        <v>22020405</v>
      </c>
      <c r="C895" s="6" t="s">
        <v>2</v>
      </c>
      <c r="D895" s="4">
        <v>17000000</v>
      </c>
      <c r="E895" s="256">
        <v>8760000</v>
      </c>
      <c r="F895" s="256"/>
      <c r="G895" s="256"/>
      <c r="H895" s="17">
        <f t="shared" si="29"/>
        <v>17000000</v>
      </c>
      <c r="I895" s="42"/>
    </row>
    <row r="896" spans="1:9">
      <c r="A896" s="7">
        <v>17</v>
      </c>
      <c r="B896" s="7">
        <v>22020701</v>
      </c>
      <c r="C896" s="6" t="s">
        <v>68</v>
      </c>
      <c r="D896" s="4">
        <v>40000000</v>
      </c>
      <c r="E896" s="256">
        <v>920000</v>
      </c>
      <c r="F896" s="256"/>
      <c r="G896" s="256"/>
      <c r="H896" s="17">
        <f t="shared" si="29"/>
        <v>40000000</v>
      </c>
      <c r="I896" s="42"/>
    </row>
    <row r="897" spans="1:9">
      <c r="A897" s="7">
        <v>18</v>
      </c>
      <c r="B897" s="7">
        <v>22020605</v>
      </c>
      <c r="C897" s="6" t="s">
        <v>44</v>
      </c>
      <c r="D897" s="4">
        <v>12000000</v>
      </c>
      <c r="E897" s="256">
        <v>4450000</v>
      </c>
      <c r="F897" s="256"/>
      <c r="G897" s="256"/>
      <c r="H897" s="17">
        <f t="shared" si="29"/>
        <v>12000000</v>
      </c>
      <c r="I897" s="42"/>
    </row>
    <row r="898" spans="1:9">
      <c r="A898" s="7">
        <v>19</v>
      </c>
      <c r="B898" s="7">
        <v>22021014</v>
      </c>
      <c r="C898" s="6" t="s">
        <v>17</v>
      </c>
      <c r="D898" s="4">
        <v>200000000</v>
      </c>
      <c r="E898" s="256">
        <f>6325000+88500000</f>
        <v>94825000</v>
      </c>
      <c r="F898" s="256"/>
      <c r="G898" s="256"/>
      <c r="H898" s="17">
        <f t="shared" si="29"/>
        <v>200000000</v>
      </c>
      <c r="I898" s="42"/>
    </row>
    <row r="899" spans="1:9">
      <c r="A899" s="7">
        <v>20</v>
      </c>
      <c r="B899" s="7">
        <v>22020501</v>
      </c>
      <c r="C899" s="6" t="s">
        <v>3</v>
      </c>
      <c r="D899" s="4">
        <v>45000000</v>
      </c>
      <c r="E899" s="256">
        <v>37548000</v>
      </c>
      <c r="F899" s="256"/>
      <c r="G899" s="256">
        <v>19000000</v>
      </c>
      <c r="H899" s="17">
        <f t="shared" si="29"/>
        <v>64000000</v>
      </c>
      <c r="I899" s="6" t="s">
        <v>8</v>
      </c>
    </row>
    <row r="900" spans="1:9">
      <c r="A900" s="874" t="s">
        <v>450</v>
      </c>
      <c r="B900" s="875"/>
      <c r="C900" s="876"/>
      <c r="D900" s="226">
        <f>SUM(D880:D899)</f>
        <v>1036000000</v>
      </c>
      <c r="E900" s="226">
        <f t="shared" ref="E900:H900" si="30">SUM(E880:E899)</f>
        <v>170551000</v>
      </c>
      <c r="F900" s="226">
        <f t="shared" si="30"/>
        <v>40000000</v>
      </c>
      <c r="G900" s="226">
        <f t="shared" si="30"/>
        <v>40000000</v>
      </c>
      <c r="H900" s="226">
        <f t="shared" si="30"/>
        <v>1036000000</v>
      </c>
      <c r="I900" s="42"/>
    </row>
    <row r="901" spans="1:9">
      <c r="A901" s="35"/>
      <c r="B901" s="35"/>
      <c r="C901" s="35"/>
      <c r="D901" s="34"/>
      <c r="E901" s="34"/>
      <c r="F901" s="34"/>
      <c r="G901" s="34"/>
      <c r="H901" s="34"/>
    </row>
    <row r="902" spans="1:9">
      <c r="A902" s="35"/>
      <c r="B902" s="35"/>
      <c r="C902" s="35"/>
      <c r="D902" s="34"/>
      <c r="E902" s="34"/>
      <c r="F902" s="34"/>
      <c r="G902" s="34"/>
      <c r="H902" s="34"/>
    </row>
    <row r="903" spans="1:9">
      <c r="A903" s="35"/>
      <c r="B903" s="35"/>
      <c r="C903" s="35"/>
      <c r="D903" s="34"/>
      <c r="E903" s="34"/>
      <c r="F903" s="34"/>
      <c r="G903" s="34"/>
      <c r="H903" s="34"/>
    </row>
    <row r="904" spans="1:9">
      <c r="A904" s="35"/>
      <c r="B904" s="35"/>
      <c r="C904" s="35"/>
      <c r="D904" s="34"/>
      <c r="E904" s="34"/>
      <c r="F904" s="34"/>
      <c r="G904" s="34"/>
      <c r="H904" s="34"/>
      <c r="I904" s="242"/>
    </row>
    <row r="905" spans="1:9" ht="14.25" customHeight="1">
      <c r="A905" s="35"/>
      <c r="B905" s="35"/>
      <c r="C905" s="35"/>
      <c r="D905" s="34"/>
      <c r="E905" s="34"/>
      <c r="F905" s="34"/>
      <c r="G905" s="34"/>
      <c r="H905" s="34"/>
      <c r="I905" s="242"/>
    </row>
    <row r="906" spans="1:9">
      <c r="A906" s="35"/>
      <c r="B906" s="35"/>
      <c r="C906" s="35"/>
      <c r="D906" s="34"/>
      <c r="E906" s="34"/>
      <c r="F906" s="34"/>
      <c r="G906" s="34"/>
      <c r="H906" s="34"/>
      <c r="I906" s="242"/>
    </row>
    <row r="907" spans="1:9">
      <c r="A907" s="35"/>
      <c r="B907" s="35"/>
      <c r="C907" s="35"/>
      <c r="D907" s="34"/>
      <c r="E907" s="34"/>
      <c r="F907" s="34"/>
      <c r="G907" s="34"/>
      <c r="H907" s="34"/>
      <c r="I907" s="242"/>
    </row>
    <row r="908" spans="1:9">
      <c r="A908" s="35"/>
      <c r="B908" s="35"/>
      <c r="C908" s="35"/>
      <c r="D908" s="34"/>
      <c r="E908" s="34"/>
      <c r="F908" s="34"/>
      <c r="G908" s="34"/>
      <c r="H908" s="34"/>
      <c r="I908" s="242"/>
    </row>
    <row r="909" spans="1:9">
      <c r="A909" s="35"/>
      <c r="B909" s="35"/>
      <c r="C909" s="35"/>
      <c r="D909" s="34"/>
      <c r="E909" s="34"/>
      <c r="F909" s="34"/>
      <c r="G909" s="34"/>
      <c r="H909" s="34"/>
      <c r="I909" s="242"/>
    </row>
    <row r="910" spans="1:9">
      <c r="A910" s="35"/>
      <c r="B910" s="35"/>
      <c r="C910" s="35"/>
      <c r="D910" s="34"/>
      <c r="E910" s="34"/>
      <c r="F910" s="34"/>
      <c r="G910" s="34"/>
      <c r="H910" s="34"/>
      <c r="I910" s="242"/>
    </row>
    <row r="911" spans="1:9">
      <c r="A911" s="35"/>
      <c r="B911" s="35"/>
      <c r="C911" s="35"/>
      <c r="D911" s="34"/>
      <c r="E911" s="34"/>
      <c r="F911" s="34"/>
      <c r="G911" s="34"/>
      <c r="H911" s="34"/>
      <c r="I911" s="242"/>
    </row>
    <row r="912" spans="1:9">
      <c r="A912" s="35"/>
      <c r="B912" s="35"/>
      <c r="C912" s="35"/>
      <c r="D912" s="34"/>
      <c r="E912" s="34"/>
      <c r="F912" s="34"/>
      <c r="G912" s="34"/>
      <c r="H912" s="34"/>
      <c r="I912" s="242"/>
    </row>
    <row r="913" spans="1:9">
      <c r="A913" s="35"/>
      <c r="B913" s="35"/>
      <c r="C913" s="35"/>
      <c r="D913" s="34"/>
      <c r="E913" s="34"/>
      <c r="F913" s="34"/>
      <c r="G913" s="34"/>
      <c r="H913" s="34"/>
      <c r="I913" s="242"/>
    </row>
    <row r="914" spans="1:9">
      <c r="A914" s="35"/>
      <c r="B914" s="35"/>
      <c r="C914" s="35"/>
      <c r="D914" s="34"/>
      <c r="E914" s="34"/>
      <c r="F914" s="34"/>
      <c r="G914" s="34"/>
      <c r="H914" s="34"/>
      <c r="I914" s="242"/>
    </row>
    <row r="915" spans="1:9">
      <c r="A915" s="867" t="s">
        <v>33</v>
      </c>
      <c r="B915" s="867"/>
      <c r="C915" s="867"/>
      <c r="D915" s="867"/>
      <c r="E915" s="867"/>
      <c r="F915" s="867"/>
      <c r="G915" s="867"/>
      <c r="H915" s="867"/>
    </row>
    <row r="916" spans="1:9">
      <c r="A916" s="867" t="s">
        <v>1450</v>
      </c>
      <c r="B916" s="867"/>
      <c r="C916" s="867"/>
      <c r="D916" s="867"/>
      <c r="E916" s="867"/>
      <c r="F916" s="867"/>
      <c r="G916" s="867"/>
      <c r="H916" s="867"/>
    </row>
    <row r="917" spans="1:9">
      <c r="A917" s="867" t="s">
        <v>32</v>
      </c>
      <c r="B917" s="867"/>
      <c r="C917" s="867"/>
      <c r="D917" s="867"/>
      <c r="E917" s="867"/>
      <c r="F917" s="867"/>
      <c r="G917" s="867"/>
      <c r="H917" s="867"/>
    </row>
    <row r="919" spans="1:9">
      <c r="A919" s="868" t="s">
        <v>784</v>
      </c>
      <c r="B919" s="868"/>
      <c r="C919" s="868"/>
      <c r="D919" s="868"/>
      <c r="E919" s="868"/>
      <c r="F919" s="868"/>
      <c r="G919" s="868"/>
      <c r="H919" s="868"/>
      <c r="I919" s="868"/>
    </row>
    <row r="921" spans="1:9">
      <c r="A921" s="869" t="s">
        <v>785</v>
      </c>
      <c r="B921" s="869"/>
      <c r="C921" s="869"/>
      <c r="D921" s="869"/>
      <c r="E921" s="869"/>
      <c r="F921" s="869"/>
      <c r="G921" s="869"/>
      <c r="H921" s="869"/>
      <c r="I921" s="869"/>
    </row>
    <row r="922" spans="1:9" ht="24">
      <c r="A922" s="12" t="s">
        <v>30</v>
      </c>
      <c r="B922" s="12" t="s">
        <v>29</v>
      </c>
      <c r="C922" s="12" t="s">
        <v>28</v>
      </c>
      <c r="D922" s="12" t="s">
        <v>27</v>
      </c>
      <c r="E922" s="12" t="s">
        <v>26</v>
      </c>
      <c r="F922" s="12" t="s">
        <v>25</v>
      </c>
      <c r="G922" s="12" t="s">
        <v>24</v>
      </c>
      <c r="H922" s="12" t="s">
        <v>1451</v>
      </c>
      <c r="I922" s="16" t="s">
        <v>22</v>
      </c>
    </row>
    <row r="923" spans="1:9">
      <c r="A923" s="216">
        <v>1</v>
      </c>
      <c r="B923" s="217">
        <v>22020102</v>
      </c>
      <c r="C923" s="218" t="s">
        <v>9</v>
      </c>
      <c r="D923" s="219">
        <v>7000000</v>
      </c>
      <c r="E923" s="220">
        <v>0</v>
      </c>
      <c r="F923" s="220"/>
      <c r="G923" s="219">
        <v>6000000</v>
      </c>
      <c r="H923" s="20">
        <f>D923+G923-F923</f>
        <v>13000000</v>
      </c>
      <c r="I923" s="9" t="s">
        <v>8</v>
      </c>
    </row>
    <row r="924" spans="1:9">
      <c r="A924" s="216">
        <v>2</v>
      </c>
      <c r="B924" s="217">
        <v>22020202</v>
      </c>
      <c r="C924" s="218" t="s">
        <v>7</v>
      </c>
      <c r="D924" s="219">
        <v>800000</v>
      </c>
      <c r="E924" s="220">
        <v>0</v>
      </c>
      <c r="F924" s="220"/>
      <c r="G924" s="219"/>
      <c r="H924" s="20">
        <f>D924+G924-F924</f>
        <v>800000</v>
      </c>
      <c r="I924" s="9"/>
    </row>
    <row r="925" spans="1:9">
      <c r="A925" s="216">
        <v>3</v>
      </c>
      <c r="B925" s="217">
        <v>22020301</v>
      </c>
      <c r="C925" s="218" t="s">
        <v>6</v>
      </c>
      <c r="D925" s="219">
        <v>1200000</v>
      </c>
      <c r="E925" s="220">
        <v>0</v>
      </c>
      <c r="F925" s="220"/>
      <c r="G925" s="219"/>
      <c r="H925" s="20">
        <f t="shared" ref="H925:H935" si="31">D925+G925-F925</f>
        <v>1200000</v>
      </c>
      <c r="I925" s="9"/>
    </row>
    <row r="926" spans="1:9">
      <c r="A926" s="216">
        <v>4</v>
      </c>
      <c r="B926" s="217">
        <v>22020305</v>
      </c>
      <c r="C926" s="218" t="s">
        <v>19</v>
      </c>
      <c r="D926" s="219">
        <v>800000</v>
      </c>
      <c r="E926" s="220">
        <v>0</v>
      </c>
      <c r="F926" s="220"/>
      <c r="G926" s="219"/>
      <c r="H926" s="20">
        <f t="shared" si="31"/>
        <v>800000</v>
      </c>
      <c r="I926" s="9"/>
    </row>
    <row r="927" spans="1:9">
      <c r="A927" s="216">
        <v>5</v>
      </c>
      <c r="B927" s="217">
        <v>22020401</v>
      </c>
      <c r="C927" s="218" t="s">
        <v>5</v>
      </c>
      <c r="D927" s="219">
        <v>2000000</v>
      </c>
      <c r="E927" s="220">
        <v>0</v>
      </c>
      <c r="F927" s="220"/>
      <c r="G927" s="219"/>
      <c r="H927" s="20">
        <f t="shared" si="31"/>
        <v>2000000</v>
      </c>
      <c r="I927" s="9"/>
    </row>
    <row r="928" spans="1:9">
      <c r="A928" s="216">
        <v>6</v>
      </c>
      <c r="B928" s="217">
        <v>22020402</v>
      </c>
      <c r="C928" s="218" t="s">
        <v>4</v>
      </c>
      <c r="D928" s="219">
        <v>1500000</v>
      </c>
      <c r="E928" s="220">
        <v>0</v>
      </c>
      <c r="F928" s="220"/>
      <c r="G928" s="219"/>
      <c r="H928" s="20">
        <f t="shared" si="31"/>
        <v>1500000</v>
      </c>
      <c r="I928" s="9"/>
    </row>
    <row r="929" spans="1:9">
      <c r="A929" s="216">
        <v>7</v>
      </c>
      <c r="B929" s="217">
        <v>22020501</v>
      </c>
      <c r="C929" s="218" t="s">
        <v>3</v>
      </c>
      <c r="D929" s="219">
        <v>2200000</v>
      </c>
      <c r="E929" s="220">
        <v>0</v>
      </c>
      <c r="F929" s="220"/>
      <c r="G929" s="219"/>
      <c r="H929" s="20">
        <f t="shared" si="31"/>
        <v>2200000</v>
      </c>
      <c r="I929" s="9"/>
    </row>
    <row r="930" spans="1:9">
      <c r="A930" s="216">
        <v>8</v>
      </c>
      <c r="B930" s="217">
        <v>22021001</v>
      </c>
      <c r="C930" s="218" t="s">
        <v>37</v>
      </c>
      <c r="D930" s="219">
        <v>1000000</v>
      </c>
      <c r="E930" s="220">
        <v>0</v>
      </c>
      <c r="F930" s="220"/>
      <c r="G930" s="219"/>
      <c r="H930" s="20">
        <f t="shared" si="31"/>
        <v>1000000</v>
      </c>
      <c r="I930" s="9"/>
    </row>
    <row r="931" spans="1:9">
      <c r="A931" s="216">
        <v>9</v>
      </c>
      <c r="B931" s="217">
        <v>22021007</v>
      </c>
      <c r="C931" s="218" t="s">
        <v>1</v>
      </c>
      <c r="D931" s="219">
        <v>1500000</v>
      </c>
      <c r="E931" s="219">
        <v>820000</v>
      </c>
      <c r="F931" s="219"/>
      <c r="G931" s="219"/>
      <c r="H931" s="20">
        <f t="shared" si="31"/>
        <v>1500000</v>
      </c>
      <c r="I931" s="9"/>
    </row>
    <row r="932" spans="1:9">
      <c r="A932" s="216">
        <v>10</v>
      </c>
      <c r="B932" s="217">
        <v>22020503</v>
      </c>
      <c r="C932" s="218" t="s">
        <v>16</v>
      </c>
      <c r="D932" s="219">
        <v>4800000</v>
      </c>
      <c r="E932" s="219">
        <v>1844250</v>
      </c>
      <c r="F932" s="219"/>
      <c r="G932" s="219">
        <v>7000000</v>
      </c>
      <c r="H932" s="20">
        <f t="shared" si="31"/>
        <v>11800000</v>
      </c>
      <c r="I932" s="9" t="s">
        <v>8</v>
      </c>
    </row>
    <row r="933" spans="1:9">
      <c r="A933" s="216">
        <v>11</v>
      </c>
      <c r="B933" s="217">
        <v>22020712</v>
      </c>
      <c r="C933" s="218" t="s">
        <v>61</v>
      </c>
      <c r="D933" s="219">
        <v>2200000</v>
      </c>
      <c r="E933" s="220">
        <v>0</v>
      </c>
      <c r="F933" s="220"/>
      <c r="G933" s="219"/>
      <c r="H933" s="20">
        <f t="shared" si="31"/>
        <v>2200000</v>
      </c>
      <c r="I933" s="9"/>
    </row>
    <row r="934" spans="1:9">
      <c r="A934" s="216">
        <v>12</v>
      </c>
      <c r="B934" s="217">
        <v>22020316</v>
      </c>
      <c r="C934" s="218" t="s">
        <v>786</v>
      </c>
      <c r="D934" s="219">
        <v>12000000</v>
      </c>
      <c r="E934" s="220">
        <v>0</v>
      </c>
      <c r="F934" s="220"/>
      <c r="G934" s="219"/>
      <c r="H934" s="20">
        <f t="shared" si="31"/>
        <v>12000000</v>
      </c>
      <c r="I934" s="9"/>
    </row>
    <row r="935" spans="1:9">
      <c r="A935" s="216">
        <v>13</v>
      </c>
      <c r="B935" s="217">
        <v>22020706</v>
      </c>
      <c r="C935" s="218" t="s">
        <v>448</v>
      </c>
      <c r="D935" s="219">
        <v>10000000</v>
      </c>
      <c r="E935" s="219">
        <v>1880000</v>
      </c>
      <c r="F935" s="219"/>
      <c r="G935" s="219">
        <v>5000000</v>
      </c>
      <c r="H935" s="20">
        <f t="shared" si="31"/>
        <v>15000000</v>
      </c>
      <c r="I935" s="9" t="s">
        <v>8</v>
      </c>
    </row>
    <row r="936" spans="1:9">
      <c r="A936" s="880" t="s">
        <v>0</v>
      </c>
      <c r="B936" s="880"/>
      <c r="C936" s="880"/>
      <c r="D936" s="314">
        <f>SUM(D923:D935)</f>
        <v>47000000</v>
      </c>
      <c r="E936" s="314">
        <f>SUM(E923:E935)</f>
        <v>4544250</v>
      </c>
      <c r="F936" s="314">
        <f t="shared" ref="F936:G936" si="32">SUM(F923:F935)</f>
        <v>0</v>
      </c>
      <c r="G936" s="314">
        <f t="shared" si="32"/>
        <v>18000000</v>
      </c>
      <c r="H936" s="314">
        <f>SUM(H923:H935)</f>
        <v>65000000</v>
      </c>
      <c r="I936" s="9"/>
    </row>
    <row r="937" spans="1:9">
      <c r="A937" s="35"/>
      <c r="B937" s="35"/>
      <c r="C937" s="35"/>
      <c r="D937" s="34"/>
      <c r="E937" s="34"/>
      <c r="F937" s="34"/>
      <c r="G937" s="34"/>
      <c r="H937" s="34"/>
    </row>
    <row r="938" spans="1:9" ht="14.25" customHeight="1">
      <c r="A938" s="35"/>
      <c r="B938" s="35"/>
      <c r="C938" s="35"/>
      <c r="D938" s="34"/>
      <c r="E938" s="34"/>
      <c r="F938" s="34"/>
      <c r="G938" s="34"/>
      <c r="H938" s="34"/>
      <c r="I938" s="242"/>
    </row>
    <row r="939" spans="1:9">
      <c r="A939" s="35"/>
      <c r="B939" s="35"/>
      <c r="C939" s="35"/>
      <c r="D939" s="34"/>
      <c r="E939" s="34"/>
      <c r="F939" s="34"/>
      <c r="G939" s="34"/>
      <c r="H939" s="34"/>
      <c r="I939" s="242"/>
    </row>
    <row r="940" spans="1:9">
      <c r="A940" s="35"/>
      <c r="B940" s="35"/>
      <c r="C940" s="35"/>
      <c r="D940" s="34"/>
      <c r="E940" s="34"/>
      <c r="F940" s="34"/>
      <c r="G940" s="34"/>
      <c r="H940" s="34"/>
      <c r="I940" s="242"/>
    </row>
    <row r="941" spans="1:9">
      <c r="A941" s="35"/>
      <c r="B941" s="35"/>
      <c r="C941" s="35"/>
      <c r="D941" s="34"/>
      <c r="E941" s="34"/>
      <c r="F941" s="34"/>
      <c r="G941" s="34"/>
      <c r="H941" s="34"/>
      <c r="I941" s="242"/>
    </row>
    <row r="942" spans="1:9">
      <c r="A942" s="35"/>
      <c r="B942" s="35"/>
      <c r="C942" s="35"/>
      <c r="D942" s="34"/>
      <c r="E942" s="34"/>
      <c r="F942" s="34"/>
      <c r="G942" s="34"/>
      <c r="H942" s="34"/>
      <c r="I942" s="242"/>
    </row>
    <row r="943" spans="1:9">
      <c r="A943" s="35"/>
      <c r="B943" s="35"/>
      <c r="C943" s="35"/>
      <c r="D943" s="34"/>
      <c r="E943" s="34"/>
      <c r="F943" s="34"/>
      <c r="G943" s="34"/>
      <c r="H943" s="34"/>
      <c r="I943" s="242"/>
    </row>
    <row r="944" spans="1:9">
      <c r="A944" s="35"/>
      <c r="B944" s="35"/>
      <c r="C944" s="35"/>
      <c r="D944" s="34"/>
      <c r="E944" s="34"/>
      <c r="F944" s="34"/>
      <c r="G944" s="34"/>
      <c r="H944" s="34"/>
      <c r="I944" s="242"/>
    </row>
    <row r="945" spans="1:9">
      <c r="A945" s="35"/>
      <c r="B945" s="35"/>
      <c r="C945" s="35"/>
      <c r="D945" s="34"/>
      <c r="E945" s="34"/>
      <c r="F945" s="34"/>
      <c r="G945" s="34"/>
      <c r="H945" s="34"/>
      <c r="I945" s="242"/>
    </row>
    <row r="946" spans="1:9">
      <c r="A946" s="35"/>
      <c r="B946" s="35"/>
      <c r="C946" s="35"/>
      <c r="D946" s="34"/>
      <c r="E946" s="34"/>
      <c r="F946" s="34"/>
      <c r="G946" s="34"/>
      <c r="H946" s="34"/>
      <c r="I946" s="242"/>
    </row>
    <row r="947" spans="1:9">
      <c r="A947" s="35"/>
      <c r="B947" s="35"/>
      <c r="C947" s="35"/>
      <c r="D947" s="34"/>
      <c r="E947" s="34"/>
      <c r="F947" s="34"/>
      <c r="G947" s="34"/>
      <c r="H947" s="34"/>
      <c r="I947" s="242"/>
    </row>
    <row r="948" spans="1:9">
      <c r="A948" s="35"/>
      <c r="B948" s="35"/>
      <c r="C948" s="35"/>
      <c r="D948" s="34"/>
      <c r="E948" s="34"/>
      <c r="F948" s="34"/>
      <c r="G948" s="34"/>
      <c r="H948" s="34"/>
      <c r="I948" s="242"/>
    </row>
    <row r="949" spans="1:9">
      <c r="A949" s="35"/>
      <c r="B949" s="35"/>
      <c r="C949" s="35"/>
      <c r="D949" s="34"/>
      <c r="E949" s="34"/>
      <c r="F949" s="34"/>
      <c r="G949" s="34"/>
      <c r="H949" s="34"/>
      <c r="I949" s="242"/>
    </row>
    <row r="950" spans="1:9">
      <c r="A950" s="35"/>
      <c r="B950" s="35"/>
      <c r="C950" s="35"/>
      <c r="D950" s="34"/>
      <c r="E950" s="34"/>
      <c r="F950" s="34"/>
      <c r="G950" s="34"/>
      <c r="H950" s="34"/>
      <c r="I950" s="242"/>
    </row>
    <row r="951" spans="1:9">
      <c r="A951" s="35"/>
      <c r="B951" s="35"/>
      <c r="C951" s="35"/>
      <c r="D951" s="34"/>
      <c r="E951" s="34"/>
      <c r="F951" s="34"/>
      <c r="G951" s="34"/>
      <c r="H951" s="34"/>
      <c r="I951" s="242"/>
    </row>
    <row r="952" spans="1:9">
      <c r="A952" s="35"/>
      <c r="B952" s="35"/>
      <c r="C952" s="35"/>
      <c r="D952" s="34"/>
      <c r="E952" s="34"/>
      <c r="F952" s="34"/>
      <c r="G952" s="34"/>
      <c r="H952" s="34"/>
      <c r="I952" s="242"/>
    </row>
    <row r="953" spans="1:9">
      <c r="A953" s="35"/>
      <c r="B953" s="35"/>
      <c r="C953" s="35"/>
      <c r="D953" s="34"/>
      <c r="E953" s="34"/>
      <c r="F953" s="34"/>
      <c r="G953" s="34"/>
      <c r="H953" s="34"/>
      <c r="I953" s="242"/>
    </row>
    <row r="954" spans="1:9">
      <c r="A954" s="35"/>
      <c r="B954" s="35"/>
      <c r="C954" s="35"/>
      <c r="D954" s="34"/>
      <c r="E954" s="34"/>
      <c r="F954" s="34"/>
      <c r="G954" s="34"/>
      <c r="H954" s="34"/>
      <c r="I954" s="242"/>
    </row>
    <row r="955" spans="1:9">
      <c r="A955" s="35"/>
      <c r="B955" s="35"/>
      <c r="C955" s="35"/>
      <c r="D955" s="34"/>
      <c r="E955" s="34"/>
      <c r="F955" s="34"/>
      <c r="G955" s="34"/>
      <c r="H955" s="34"/>
      <c r="I955" s="242"/>
    </row>
    <row r="956" spans="1:9">
      <c r="A956" s="867" t="s">
        <v>33</v>
      </c>
      <c r="B956" s="867"/>
      <c r="C956" s="867"/>
      <c r="D956" s="867"/>
      <c r="E956" s="867"/>
      <c r="F956" s="867"/>
      <c r="G956" s="867"/>
      <c r="H956" s="867"/>
    </row>
    <row r="957" spans="1:9">
      <c r="A957" s="867" t="s">
        <v>1450</v>
      </c>
      <c r="B957" s="867"/>
      <c r="C957" s="867"/>
      <c r="D957" s="867"/>
      <c r="E957" s="867"/>
      <c r="F957" s="867"/>
      <c r="G957" s="867"/>
      <c r="H957" s="867"/>
    </row>
    <row r="958" spans="1:9">
      <c r="A958" s="867" t="s">
        <v>32</v>
      </c>
      <c r="B958" s="867"/>
      <c r="C958" s="867"/>
      <c r="D958" s="867"/>
      <c r="E958" s="867"/>
      <c r="F958" s="867"/>
      <c r="G958" s="867"/>
      <c r="H958" s="867"/>
    </row>
    <row r="960" spans="1:9">
      <c r="A960" s="868" t="s">
        <v>588</v>
      </c>
      <c r="B960" s="868"/>
      <c r="C960" s="868"/>
      <c r="D960" s="868"/>
      <c r="E960" s="868"/>
      <c r="F960" s="868"/>
      <c r="G960" s="868"/>
      <c r="H960" s="868"/>
      <c r="I960" s="868"/>
    </row>
    <row r="962" spans="1:9">
      <c r="A962" s="869" t="s">
        <v>458</v>
      </c>
      <c r="B962" s="869"/>
      <c r="C962" s="869"/>
      <c r="D962" s="869"/>
      <c r="E962" s="869"/>
      <c r="F962" s="869"/>
      <c r="G962" s="869"/>
      <c r="H962" s="869"/>
      <c r="I962" s="869"/>
    </row>
    <row r="963" spans="1:9" ht="24">
      <c r="A963" s="12" t="s">
        <v>30</v>
      </c>
      <c r="B963" s="12" t="s">
        <v>29</v>
      </c>
      <c r="C963" s="12" t="s">
        <v>28</v>
      </c>
      <c r="D963" s="12" t="s">
        <v>27</v>
      </c>
      <c r="E963" s="12" t="s">
        <v>26</v>
      </c>
      <c r="F963" s="12" t="s">
        <v>25</v>
      </c>
      <c r="G963" s="12" t="s">
        <v>24</v>
      </c>
      <c r="H963" s="12" t="s">
        <v>1451</v>
      </c>
      <c r="I963" s="16" t="s">
        <v>22</v>
      </c>
    </row>
    <row r="964" spans="1:9">
      <c r="A964" s="7">
        <v>1</v>
      </c>
      <c r="B964" s="7">
        <v>22021007</v>
      </c>
      <c r="C964" s="6" t="s">
        <v>1</v>
      </c>
      <c r="D964" s="4">
        <v>57000000</v>
      </c>
      <c r="E964" s="5">
        <v>0</v>
      </c>
      <c r="F964" s="5">
        <v>0</v>
      </c>
      <c r="G964" s="4">
        <v>35000000</v>
      </c>
      <c r="H964" s="17">
        <f t="shared" ref="H964:H1002" si="33">D964+G964-F964</f>
        <v>92000000</v>
      </c>
      <c r="I964" s="3" t="s">
        <v>8</v>
      </c>
    </row>
    <row r="965" spans="1:9">
      <c r="A965" s="7">
        <v>2</v>
      </c>
      <c r="B965" s="7">
        <v>22021006</v>
      </c>
      <c r="C965" s="6" t="s">
        <v>60</v>
      </c>
      <c r="D965" s="4">
        <v>3000000</v>
      </c>
      <c r="E965" s="5">
        <v>0</v>
      </c>
      <c r="F965" s="5">
        <v>0</v>
      </c>
      <c r="G965" s="4">
        <v>0</v>
      </c>
      <c r="H965" s="17">
        <f t="shared" si="33"/>
        <v>3000000</v>
      </c>
      <c r="I965" s="3"/>
    </row>
    <row r="966" spans="1:9">
      <c r="A966" s="7">
        <v>3</v>
      </c>
      <c r="B966" s="7">
        <v>22021002</v>
      </c>
      <c r="C966" s="6" t="s">
        <v>59</v>
      </c>
      <c r="D966" s="4">
        <v>2000000</v>
      </c>
      <c r="E966" s="5">
        <v>0</v>
      </c>
      <c r="F966" s="5">
        <v>0</v>
      </c>
      <c r="G966" s="4">
        <v>0</v>
      </c>
      <c r="H966" s="17">
        <f t="shared" si="33"/>
        <v>2000000</v>
      </c>
      <c r="I966" s="3"/>
    </row>
    <row r="967" spans="1:9">
      <c r="A967" s="7">
        <v>4</v>
      </c>
      <c r="B967" s="7">
        <v>22021003</v>
      </c>
      <c r="C967" s="6" t="s">
        <v>18</v>
      </c>
      <c r="D967" s="4">
        <v>2000000</v>
      </c>
      <c r="E967" s="5">
        <v>0</v>
      </c>
      <c r="F967" s="5">
        <v>0</v>
      </c>
      <c r="G967" s="4">
        <v>0</v>
      </c>
      <c r="H967" s="17">
        <f t="shared" si="33"/>
        <v>2000000</v>
      </c>
      <c r="I967" s="3"/>
    </row>
    <row r="968" spans="1:9">
      <c r="A968" s="7">
        <v>5</v>
      </c>
      <c r="B968" s="7">
        <v>22020406</v>
      </c>
      <c r="C968" s="6" t="s">
        <v>13</v>
      </c>
      <c r="D968" s="4">
        <v>2000000</v>
      </c>
      <c r="E968" s="4">
        <v>1922000</v>
      </c>
      <c r="F968" s="5">
        <v>0</v>
      </c>
      <c r="G968" s="4">
        <v>15000000</v>
      </c>
      <c r="H968" s="17">
        <f t="shared" si="33"/>
        <v>17000000</v>
      </c>
      <c r="I968" s="3" t="s">
        <v>8</v>
      </c>
    </row>
    <row r="969" spans="1:9">
      <c r="A969" s="7">
        <v>6</v>
      </c>
      <c r="B969" s="7">
        <v>22020601</v>
      </c>
      <c r="C969" s="6" t="s">
        <v>58</v>
      </c>
      <c r="D969" s="4">
        <v>7000000</v>
      </c>
      <c r="E969" s="4">
        <v>4500000</v>
      </c>
      <c r="F969" s="5">
        <v>0</v>
      </c>
      <c r="G969" s="4">
        <v>0</v>
      </c>
      <c r="H969" s="17">
        <f t="shared" si="33"/>
        <v>7000000</v>
      </c>
      <c r="I969" s="3"/>
    </row>
    <row r="970" spans="1:9">
      <c r="A970" s="7">
        <v>7</v>
      </c>
      <c r="B970" s="7">
        <v>22021052</v>
      </c>
      <c r="C970" s="6" t="s">
        <v>15</v>
      </c>
      <c r="D970" s="4">
        <v>5000000</v>
      </c>
      <c r="E970" s="5">
        <v>0</v>
      </c>
      <c r="F970" s="5">
        <v>0</v>
      </c>
      <c r="G970" s="4">
        <v>0</v>
      </c>
      <c r="H970" s="17">
        <f t="shared" si="33"/>
        <v>5000000</v>
      </c>
      <c r="I970" s="3"/>
    </row>
    <row r="971" spans="1:9">
      <c r="A971" s="7">
        <v>8</v>
      </c>
      <c r="B971" s="7">
        <v>22020102</v>
      </c>
      <c r="C971" s="6" t="s">
        <v>9</v>
      </c>
      <c r="D971" s="4">
        <v>15400000</v>
      </c>
      <c r="E971" s="5">
        <v>0</v>
      </c>
      <c r="F971" s="5">
        <v>0</v>
      </c>
      <c r="G971" s="4">
        <v>0</v>
      </c>
      <c r="H971" s="17">
        <f t="shared" si="33"/>
        <v>15400000</v>
      </c>
      <c r="I971" s="3"/>
    </row>
    <row r="972" spans="1:9">
      <c r="A972" s="7">
        <v>9</v>
      </c>
      <c r="B972" s="7">
        <v>22020203</v>
      </c>
      <c r="C972" s="6" t="s">
        <v>57</v>
      </c>
      <c r="D972" s="4">
        <v>1500000</v>
      </c>
      <c r="E972" s="5">
        <v>0</v>
      </c>
      <c r="F972" s="5">
        <v>0</v>
      </c>
      <c r="G972" s="4">
        <v>0</v>
      </c>
      <c r="H972" s="17">
        <f t="shared" si="33"/>
        <v>1500000</v>
      </c>
      <c r="I972" s="3"/>
    </row>
    <row r="973" spans="1:9">
      <c r="A973" s="7">
        <v>10</v>
      </c>
      <c r="B973" s="7">
        <v>22020202</v>
      </c>
      <c r="C973" s="6" t="s">
        <v>7</v>
      </c>
      <c r="D973" s="4">
        <v>1500000</v>
      </c>
      <c r="E973" s="5">
        <v>0</v>
      </c>
      <c r="F973" s="5">
        <v>0</v>
      </c>
      <c r="G973" s="4">
        <v>0</v>
      </c>
      <c r="H973" s="17">
        <f t="shared" si="33"/>
        <v>1500000</v>
      </c>
      <c r="I973" s="3"/>
    </row>
    <row r="974" spans="1:9">
      <c r="A974" s="7">
        <v>11</v>
      </c>
      <c r="B974" s="7">
        <v>22020201</v>
      </c>
      <c r="C974" s="6" t="s">
        <v>35</v>
      </c>
      <c r="D974" s="4">
        <v>2000000</v>
      </c>
      <c r="E974" s="5">
        <v>0</v>
      </c>
      <c r="F974" s="5">
        <v>0</v>
      </c>
      <c r="G974" s="4">
        <v>0</v>
      </c>
      <c r="H974" s="17">
        <f t="shared" si="33"/>
        <v>2000000</v>
      </c>
      <c r="I974" s="3"/>
    </row>
    <row r="975" spans="1:9">
      <c r="A975" s="7">
        <v>12</v>
      </c>
      <c r="B975" s="7">
        <v>22020206</v>
      </c>
      <c r="C975" s="6" t="s">
        <v>56</v>
      </c>
      <c r="D975" s="4">
        <v>1000000</v>
      </c>
      <c r="E975" s="5">
        <v>0</v>
      </c>
      <c r="F975" s="5">
        <v>0</v>
      </c>
      <c r="G975" s="4">
        <v>0</v>
      </c>
      <c r="H975" s="17">
        <f t="shared" si="33"/>
        <v>1000000</v>
      </c>
      <c r="I975" s="3"/>
    </row>
    <row r="976" spans="1:9">
      <c r="A976" s="7">
        <v>13</v>
      </c>
      <c r="B976" s="7">
        <v>22020301</v>
      </c>
      <c r="C976" s="6" t="s">
        <v>6</v>
      </c>
      <c r="D976" s="4">
        <v>10000000</v>
      </c>
      <c r="E976" s="5">
        <v>0</v>
      </c>
      <c r="F976" s="5">
        <v>0</v>
      </c>
      <c r="G976" s="4">
        <v>0</v>
      </c>
      <c r="H976" s="17">
        <f t="shared" si="33"/>
        <v>10000000</v>
      </c>
      <c r="I976" s="3"/>
    </row>
    <row r="977" spans="1:9">
      <c r="A977" s="7">
        <v>14</v>
      </c>
      <c r="B977" s="7">
        <v>22020305</v>
      </c>
      <c r="C977" s="6" t="s">
        <v>19</v>
      </c>
      <c r="D977" s="4">
        <v>3000000</v>
      </c>
      <c r="E977" s="5">
        <v>0</v>
      </c>
      <c r="F977" s="5">
        <v>0</v>
      </c>
      <c r="G977" s="4">
        <v>0</v>
      </c>
      <c r="H977" s="17">
        <f t="shared" si="33"/>
        <v>3000000</v>
      </c>
      <c r="I977" s="3"/>
    </row>
    <row r="978" spans="1:9">
      <c r="A978" s="7">
        <v>15</v>
      </c>
      <c r="B978" s="7">
        <v>22020307</v>
      </c>
      <c r="C978" s="6" t="s">
        <v>55</v>
      </c>
      <c r="D978" s="4">
        <v>500000</v>
      </c>
      <c r="E978" s="5">
        <v>0</v>
      </c>
      <c r="F978" s="5">
        <v>0</v>
      </c>
      <c r="G978" s="4">
        <v>0</v>
      </c>
      <c r="H978" s="17">
        <f t="shared" si="33"/>
        <v>500000</v>
      </c>
      <c r="I978" s="3"/>
    </row>
    <row r="979" spans="1:9">
      <c r="A979" s="7">
        <v>16</v>
      </c>
      <c r="B979" s="7">
        <v>22020401</v>
      </c>
      <c r="C979" s="6" t="s">
        <v>5</v>
      </c>
      <c r="D979" s="4">
        <v>3000000</v>
      </c>
      <c r="E979" s="5">
        <v>0</v>
      </c>
      <c r="F979" s="5">
        <v>0</v>
      </c>
      <c r="G979" s="4">
        <v>0</v>
      </c>
      <c r="H979" s="17">
        <f t="shared" si="33"/>
        <v>3000000</v>
      </c>
      <c r="I979" s="3"/>
    </row>
    <row r="980" spans="1:9">
      <c r="A980" s="7">
        <v>17</v>
      </c>
      <c r="B980" s="7">
        <v>22020402</v>
      </c>
      <c r="C980" s="6" t="s">
        <v>4</v>
      </c>
      <c r="D980" s="4">
        <v>3000000</v>
      </c>
      <c r="E980" s="5">
        <v>0</v>
      </c>
      <c r="F980" s="5">
        <v>0</v>
      </c>
      <c r="G980" s="4">
        <v>0</v>
      </c>
      <c r="H980" s="17">
        <f t="shared" si="33"/>
        <v>3000000</v>
      </c>
      <c r="I980" s="3"/>
    </row>
    <row r="981" spans="1:9">
      <c r="A981" s="7">
        <v>18</v>
      </c>
      <c r="B981" s="7">
        <v>22020403</v>
      </c>
      <c r="C981" s="6" t="s">
        <v>54</v>
      </c>
      <c r="D981" s="4">
        <v>2000000</v>
      </c>
      <c r="E981" s="5">
        <v>0</v>
      </c>
      <c r="F981" s="5">
        <v>0</v>
      </c>
      <c r="G981" s="4">
        <v>0</v>
      </c>
      <c r="H981" s="17">
        <f t="shared" si="33"/>
        <v>2000000</v>
      </c>
      <c r="I981" s="3"/>
    </row>
    <row r="982" spans="1:9">
      <c r="A982" s="7">
        <v>19</v>
      </c>
      <c r="B982" s="7">
        <v>22020303</v>
      </c>
      <c r="C982" s="6" t="s">
        <v>53</v>
      </c>
      <c r="D982" s="4">
        <v>1000000</v>
      </c>
      <c r="E982" s="5">
        <v>0</v>
      </c>
      <c r="F982" s="5">
        <v>0</v>
      </c>
      <c r="G982" s="4">
        <v>0</v>
      </c>
      <c r="H982" s="17">
        <f t="shared" si="33"/>
        <v>1000000</v>
      </c>
      <c r="I982" s="3"/>
    </row>
    <row r="983" spans="1:9">
      <c r="A983" s="7">
        <v>20</v>
      </c>
      <c r="B983" s="7">
        <v>22020404</v>
      </c>
      <c r="C983" s="6" t="s">
        <v>12</v>
      </c>
      <c r="D983" s="4">
        <v>1000000</v>
      </c>
      <c r="E983" s="5">
        <v>0</v>
      </c>
      <c r="F983" s="5">
        <v>0</v>
      </c>
      <c r="G983" s="4">
        <v>0</v>
      </c>
      <c r="H983" s="17">
        <f t="shared" si="33"/>
        <v>1000000</v>
      </c>
      <c r="I983" s="3"/>
    </row>
    <row r="984" spans="1:9">
      <c r="A984" s="7">
        <v>21</v>
      </c>
      <c r="B984" s="7">
        <v>22020405</v>
      </c>
      <c r="C984" s="6" t="s">
        <v>2</v>
      </c>
      <c r="D984" s="4">
        <v>2000000</v>
      </c>
      <c r="E984" s="5">
        <v>0</v>
      </c>
      <c r="F984" s="5">
        <v>0</v>
      </c>
      <c r="G984" s="4">
        <v>0</v>
      </c>
      <c r="H984" s="17">
        <f t="shared" si="33"/>
        <v>2000000</v>
      </c>
      <c r="I984" s="3"/>
    </row>
    <row r="985" spans="1:9">
      <c r="A985" s="7">
        <v>22</v>
      </c>
      <c r="B985" s="7">
        <v>22020801</v>
      </c>
      <c r="C985" s="6" t="s">
        <v>52</v>
      </c>
      <c r="D985" s="4">
        <v>3000000</v>
      </c>
      <c r="E985" s="5">
        <v>0</v>
      </c>
      <c r="F985" s="5">
        <v>0</v>
      </c>
      <c r="G985" s="4">
        <v>0</v>
      </c>
      <c r="H985" s="17">
        <f t="shared" si="33"/>
        <v>3000000</v>
      </c>
      <c r="I985" s="3"/>
    </row>
    <row r="986" spans="1:9">
      <c r="A986" s="7">
        <v>23</v>
      </c>
      <c r="B986" s="7">
        <v>22020803</v>
      </c>
      <c r="C986" s="6" t="s">
        <v>51</v>
      </c>
      <c r="D986" s="4">
        <v>8000000</v>
      </c>
      <c r="E986" s="5">
        <v>0</v>
      </c>
      <c r="F986" s="5">
        <v>0</v>
      </c>
      <c r="G986" s="4">
        <v>0</v>
      </c>
      <c r="H986" s="17">
        <f t="shared" si="33"/>
        <v>8000000</v>
      </c>
      <c r="I986" s="3"/>
    </row>
    <row r="987" spans="1:9">
      <c r="A987" s="7">
        <v>24</v>
      </c>
      <c r="B987" s="7">
        <v>22020901</v>
      </c>
      <c r="C987" s="6" t="s">
        <v>50</v>
      </c>
      <c r="D987" s="4">
        <v>100000</v>
      </c>
      <c r="E987" s="5">
        <v>0</v>
      </c>
      <c r="F987" s="5">
        <v>0</v>
      </c>
      <c r="G987" s="4">
        <v>0</v>
      </c>
      <c r="H987" s="17">
        <f t="shared" si="33"/>
        <v>100000</v>
      </c>
      <c r="I987" s="3"/>
    </row>
    <row r="988" spans="1:9">
      <c r="A988" s="7">
        <v>25</v>
      </c>
      <c r="B988" s="7">
        <v>22021001</v>
      </c>
      <c r="C988" s="6" t="s">
        <v>37</v>
      </c>
      <c r="D988" s="4">
        <v>6000000</v>
      </c>
      <c r="E988" s="5">
        <v>0</v>
      </c>
      <c r="F988" s="5">
        <v>0</v>
      </c>
      <c r="G988" s="4">
        <v>0</v>
      </c>
      <c r="H988" s="17">
        <f t="shared" si="33"/>
        <v>6000000</v>
      </c>
      <c r="I988" s="3"/>
    </row>
    <row r="989" spans="1:9">
      <c r="A989" s="7">
        <v>26</v>
      </c>
      <c r="B989" s="7">
        <v>22021008</v>
      </c>
      <c r="C989" s="6" t="s">
        <v>49</v>
      </c>
      <c r="D989" s="4">
        <v>4000000</v>
      </c>
      <c r="E989" s="5">
        <v>0</v>
      </c>
      <c r="F989" s="5">
        <v>0</v>
      </c>
      <c r="G989" s="4">
        <v>0</v>
      </c>
      <c r="H989" s="17">
        <f t="shared" si="33"/>
        <v>4000000</v>
      </c>
      <c r="I989" s="3"/>
    </row>
    <row r="990" spans="1:9">
      <c r="A990" s="7">
        <v>27</v>
      </c>
      <c r="B990" s="7">
        <v>22020104</v>
      </c>
      <c r="C990" s="6" t="s">
        <v>48</v>
      </c>
      <c r="D990" s="4">
        <v>20000000</v>
      </c>
      <c r="E990" s="5">
        <v>0</v>
      </c>
      <c r="F990" s="5">
        <v>0</v>
      </c>
      <c r="G990" s="4">
        <v>10000000</v>
      </c>
      <c r="H990" s="17">
        <f t="shared" si="33"/>
        <v>30000000</v>
      </c>
      <c r="I990" s="9" t="s">
        <v>8</v>
      </c>
    </row>
    <row r="991" spans="1:9">
      <c r="A991" s="7">
        <v>28</v>
      </c>
      <c r="B991" s="7">
        <v>22021058</v>
      </c>
      <c r="C991" s="6" t="s">
        <v>47</v>
      </c>
      <c r="D991" s="4">
        <v>11000000</v>
      </c>
      <c r="E991" s="5">
        <v>0</v>
      </c>
      <c r="F991" s="5">
        <v>0</v>
      </c>
      <c r="G991" s="4">
        <v>0</v>
      </c>
      <c r="H991" s="17">
        <f t="shared" si="33"/>
        <v>11000000</v>
      </c>
      <c r="I991" s="3"/>
    </row>
    <row r="992" spans="1:9">
      <c r="A992" s="7">
        <v>29</v>
      </c>
      <c r="B992" s="7">
        <v>22021020</v>
      </c>
      <c r="C992" s="6" t="s">
        <v>46</v>
      </c>
      <c r="D992" s="4">
        <v>8000000</v>
      </c>
      <c r="E992" s="4">
        <v>8000000</v>
      </c>
      <c r="F992" s="5">
        <v>0</v>
      </c>
      <c r="G992" s="4">
        <v>0</v>
      </c>
      <c r="H992" s="17">
        <f t="shared" si="33"/>
        <v>8000000</v>
      </c>
      <c r="I992" s="3"/>
    </row>
    <row r="993" spans="1:9">
      <c r="A993" s="7">
        <v>30</v>
      </c>
      <c r="B993" s="7">
        <v>22021061</v>
      </c>
      <c r="C993" s="6" t="s">
        <v>45</v>
      </c>
      <c r="D993" s="4">
        <v>15000000</v>
      </c>
      <c r="E993" s="4">
        <v>5000000</v>
      </c>
      <c r="F993" s="5">
        <v>0</v>
      </c>
      <c r="G993" s="4">
        <v>0</v>
      </c>
      <c r="H993" s="17">
        <f t="shared" si="33"/>
        <v>15000000</v>
      </c>
      <c r="I993" s="3"/>
    </row>
    <row r="994" spans="1:9">
      <c r="A994" s="7">
        <v>31</v>
      </c>
      <c r="B994" s="7">
        <v>22020605</v>
      </c>
      <c r="C994" s="6" t="s">
        <v>44</v>
      </c>
      <c r="D994" s="4">
        <v>2000000</v>
      </c>
      <c r="E994" s="5">
        <v>0</v>
      </c>
      <c r="F994" s="5">
        <v>0</v>
      </c>
      <c r="G994" s="4">
        <v>0</v>
      </c>
      <c r="H994" s="17">
        <f t="shared" si="33"/>
        <v>2000000</v>
      </c>
      <c r="I994" s="3"/>
    </row>
    <row r="995" spans="1:9">
      <c r="A995" s="7">
        <v>32</v>
      </c>
      <c r="B995" s="7">
        <v>22020309</v>
      </c>
      <c r="C995" s="6" t="s">
        <v>43</v>
      </c>
      <c r="D995" s="4">
        <v>59000000</v>
      </c>
      <c r="E995" s="4">
        <v>54720000</v>
      </c>
      <c r="F995" s="5">
        <v>0</v>
      </c>
      <c r="G995" s="4">
        <v>0</v>
      </c>
      <c r="H995" s="17">
        <f t="shared" si="33"/>
        <v>59000000</v>
      </c>
      <c r="I995" s="3"/>
    </row>
    <row r="996" spans="1:9">
      <c r="A996" s="7">
        <v>33</v>
      </c>
      <c r="B996" s="7">
        <v>22020306</v>
      </c>
      <c r="C996" s="6" t="s">
        <v>42</v>
      </c>
      <c r="D996" s="4">
        <v>3000000</v>
      </c>
      <c r="E996" s="5">
        <v>0</v>
      </c>
      <c r="F996" s="5">
        <v>0</v>
      </c>
      <c r="G996" s="4">
        <v>0</v>
      </c>
      <c r="H996" s="17">
        <f t="shared" si="33"/>
        <v>3000000</v>
      </c>
      <c r="I996" s="3"/>
    </row>
    <row r="997" spans="1:9">
      <c r="A997" s="7">
        <v>34</v>
      </c>
      <c r="B997" s="7">
        <v>22020304</v>
      </c>
      <c r="C997" s="6" t="s">
        <v>41</v>
      </c>
      <c r="D997" s="4">
        <v>10000000</v>
      </c>
      <c r="E997" s="4">
        <v>10000000</v>
      </c>
      <c r="F997" s="5">
        <v>0</v>
      </c>
      <c r="G997" s="4">
        <v>0</v>
      </c>
      <c r="H997" s="17">
        <f t="shared" si="33"/>
        <v>10000000</v>
      </c>
      <c r="I997" s="3"/>
    </row>
    <row r="998" spans="1:9">
      <c r="A998" s="7">
        <v>35</v>
      </c>
      <c r="B998" s="7">
        <v>22020410</v>
      </c>
      <c r="C998" s="6" t="s">
        <v>40</v>
      </c>
      <c r="D998" s="4">
        <v>1000000</v>
      </c>
      <c r="E998" s="5">
        <v>0</v>
      </c>
      <c r="F998" s="5">
        <v>0</v>
      </c>
      <c r="G998" s="4">
        <v>0</v>
      </c>
      <c r="H998" s="17">
        <f t="shared" si="33"/>
        <v>1000000</v>
      </c>
      <c r="I998" s="3"/>
    </row>
    <row r="999" spans="1:9">
      <c r="A999" s="7">
        <v>36</v>
      </c>
      <c r="B999" s="7">
        <v>22021067</v>
      </c>
      <c r="C999" s="6" t="s">
        <v>21</v>
      </c>
      <c r="D999" s="4">
        <v>2000000</v>
      </c>
      <c r="E999" s="5">
        <v>0</v>
      </c>
      <c r="F999" s="5">
        <v>0</v>
      </c>
      <c r="G999" s="4">
        <v>0</v>
      </c>
      <c r="H999" s="17">
        <f t="shared" si="33"/>
        <v>2000000</v>
      </c>
      <c r="I999" s="3"/>
    </row>
    <row r="1000" spans="1:9">
      <c r="A1000" s="7">
        <v>37</v>
      </c>
      <c r="B1000" s="7">
        <v>22020501</v>
      </c>
      <c r="C1000" s="6" t="s">
        <v>3</v>
      </c>
      <c r="D1000" s="4">
        <v>22000000</v>
      </c>
      <c r="E1000" s="5">
        <v>0</v>
      </c>
      <c r="F1000" s="5">
        <v>0</v>
      </c>
      <c r="G1000" s="4">
        <v>0</v>
      </c>
      <c r="H1000" s="17">
        <f t="shared" si="33"/>
        <v>22000000</v>
      </c>
      <c r="I1000" s="3"/>
    </row>
    <row r="1001" spans="1:9">
      <c r="A1001" s="7">
        <v>38</v>
      </c>
      <c r="B1001" s="7">
        <v>22020503</v>
      </c>
      <c r="C1001" s="6" t="s">
        <v>16</v>
      </c>
      <c r="D1001" s="4">
        <v>59000000</v>
      </c>
      <c r="E1001" s="4">
        <v>18738000</v>
      </c>
      <c r="F1001" s="5">
        <v>0</v>
      </c>
      <c r="G1001" s="4">
        <v>25000000</v>
      </c>
      <c r="H1001" s="17">
        <f t="shared" si="33"/>
        <v>84000000</v>
      </c>
      <c r="I1001" s="9" t="s">
        <v>8</v>
      </c>
    </row>
    <row r="1002" spans="1:9">
      <c r="A1002" s="7">
        <v>39</v>
      </c>
      <c r="B1002" s="7">
        <v>22021004</v>
      </c>
      <c r="C1002" s="6" t="s">
        <v>39</v>
      </c>
      <c r="D1002" s="4">
        <v>12000000</v>
      </c>
      <c r="E1002" s="4">
        <v>10500000</v>
      </c>
      <c r="F1002" s="5">
        <v>0</v>
      </c>
      <c r="G1002" s="4">
        <v>0</v>
      </c>
      <c r="H1002" s="17">
        <f t="shared" si="33"/>
        <v>12000000</v>
      </c>
      <c r="I1002" s="3"/>
    </row>
    <row r="1003" spans="1:9">
      <c r="A1003" s="870" t="s">
        <v>0</v>
      </c>
      <c r="B1003" s="871"/>
      <c r="C1003" s="872"/>
      <c r="D1003" s="2">
        <f>SUM(D964:D1002)</f>
        <v>370000000</v>
      </c>
      <c r="E1003" s="2">
        <f>SUM(E964:E1002)</f>
        <v>113380000</v>
      </c>
      <c r="F1003" s="2">
        <f>SUM(F964:F1002)</f>
        <v>0</v>
      </c>
      <c r="G1003" s="2">
        <f>SUM(G964:G1002)</f>
        <v>85000000</v>
      </c>
      <c r="H1003" s="2">
        <f>SUM(H964:H1002)</f>
        <v>455000000</v>
      </c>
      <c r="I1003" s="2"/>
    </row>
    <row r="1004" spans="1:9">
      <c r="I1004"/>
    </row>
    <row r="1005" spans="1:9">
      <c r="A1005" s="35"/>
      <c r="B1005" s="35"/>
      <c r="C1005" s="35"/>
      <c r="D1005" s="34"/>
      <c r="E1005" s="34"/>
      <c r="F1005" s="34"/>
      <c r="G1005" s="34"/>
      <c r="H1005" s="34"/>
      <c r="I1005" s="242"/>
    </row>
    <row r="1006" spans="1:9">
      <c r="A1006" s="35"/>
      <c r="B1006" s="35"/>
      <c r="C1006" s="35"/>
      <c r="D1006" s="34"/>
      <c r="E1006" s="34"/>
      <c r="F1006" s="34"/>
      <c r="G1006" s="34"/>
      <c r="H1006" s="34"/>
      <c r="I1006" s="242"/>
    </row>
    <row r="1007" spans="1:9">
      <c r="A1007" s="35"/>
      <c r="B1007" s="35"/>
      <c r="C1007" s="35"/>
      <c r="D1007" s="34"/>
      <c r="E1007" s="34"/>
      <c r="F1007" s="34"/>
      <c r="G1007" s="34"/>
      <c r="H1007" s="34"/>
      <c r="I1007" s="242"/>
    </row>
    <row r="1008" spans="1:9">
      <c r="A1008" s="35"/>
      <c r="B1008" s="35"/>
      <c r="C1008" s="35"/>
      <c r="D1008" s="34"/>
      <c r="E1008" s="34"/>
      <c r="F1008" s="34"/>
      <c r="G1008" s="34"/>
      <c r="H1008" s="34"/>
      <c r="I1008" s="242"/>
    </row>
    <row r="1009" spans="1:9">
      <c r="A1009" s="35"/>
      <c r="B1009" s="35"/>
      <c r="C1009" s="35"/>
      <c r="D1009" s="34"/>
      <c r="E1009" s="34"/>
      <c r="F1009" s="34"/>
      <c r="G1009" s="34"/>
      <c r="H1009" s="34"/>
      <c r="I1009" s="242"/>
    </row>
    <row r="1010" spans="1:9">
      <c r="A1010" s="35"/>
      <c r="B1010" s="35"/>
      <c r="C1010" s="35"/>
      <c r="D1010" s="34"/>
      <c r="E1010" s="34"/>
      <c r="F1010" s="34"/>
      <c r="G1010" s="34"/>
      <c r="H1010" s="34"/>
      <c r="I1010" s="242"/>
    </row>
    <row r="1011" spans="1:9">
      <c r="A1011" s="35"/>
      <c r="B1011" s="35"/>
      <c r="C1011" s="35"/>
      <c r="D1011" s="34"/>
      <c r="E1011" s="34"/>
      <c r="F1011" s="34"/>
      <c r="G1011" s="34"/>
      <c r="H1011" s="34"/>
      <c r="I1011" s="242"/>
    </row>
    <row r="1012" spans="1:9">
      <c r="A1012" s="35"/>
      <c r="B1012" s="35"/>
      <c r="C1012" s="35"/>
      <c r="D1012" s="34"/>
      <c r="E1012" s="34"/>
      <c r="F1012" s="34"/>
      <c r="G1012" s="34"/>
      <c r="H1012" s="34"/>
      <c r="I1012" s="242"/>
    </row>
    <row r="1013" spans="1:9">
      <c r="A1013" s="35"/>
      <c r="B1013" s="35"/>
      <c r="C1013" s="35"/>
      <c r="D1013" s="34"/>
      <c r="E1013" s="34"/>
      <c r="F1013" s="34"/>
      <c r="G1013" s="34"/>
      <c r="H1013" s="34"/>
      <c r="I1013" s="242"/>
    </row>
    <row r="1014" spans="1:9">
      <c r="A1014" s="35"/>
      <c r="B1014" s="35"/>
      <c r="C1014" s="35"/>
      <c r="D1014" s="34"/>
      <c r="E1014" s="34"/>
      <c r="F1014" s="34"/>
      <c r="G1014" s="34"/>
      <c r="H1014" s="34"/>
      <c r="I1014" s="242"/>
    </row>
    <row r="1015" spans="1:9">
      <c r="A1015" s="35"/>
      <c r="B1015" s="35"/>
      <c r="C1015" s="35"/>
      <c r="D1015" s="34"/>
      <c r="E1015" s="34"/>
      <c r="F1015" s="34"/>
      <c r="G1015" s="34"/>
      <c r="H1015" s="34"/>
      <c r="I1015" s="242"/>
    </row>
    <row r="1016" spans="1:9">
      <c r="A1016" s="35"/>
      <c r="B1016" s="35"/>
      <c r="C1016" s="35"/>
      <c r="D1016" s="34"/>
      <c r="E1016" s="34"/>
      <c r="F1016" s="34"/>
      <c r="G1016" s="34"/>
      <c r="H1016" s="34"/>
      <c r="I1016" s="242"/>
    </row>
    <row r="1017" spans="1:9">
      <c r="A1017" s="35"/>
      <c r="B1017" s="35"/>
      <c r="C1017" s="35"/>
      <c r="D1017" s="34"/>
      <c r="E1017" s="34"/>
      <c r="F1017" s="34"/>
      <c r="G1017" s="34"/>
      <c r="H1017" s="34"/>
      <c r="I1017" s="242"/>
    </row>
    <row r="1018" spans="1:9">
      <c r="A1018" s="35"/>
      <c r="B1018" s="35"/>
      <c r="C1018" s="35"/>
      <c r="D1018" s="34"/>
      <c r="E1018" s="34"/>
      <c r="F1018" s="34"/>
      <c r="G1018" s="34"/>
      <c r="H1018" s="34"/>
      <c r="I1018" s="242"/>
    </row>
    <row r="1019" spans="1:9">
      <c r="A1019" s="35"/>
      <c r="B1019" s="35"/>
      <c r="C1019" s="35"/>
      <c r="D1019" s="34"/>
      <c r="E1019" s="34"/>
      <c r="F1019" s="34"/>
      <c r="G1019" s="34"/>
      <c r="H1019" s="34"/>
      <c r="I1019" s="242"/>
    </row>
    <row r="1020" spans="1:9">
      <c r="A1020" s="35"/>
      <c r="B1020" s="35"/>
      <c r="C1020" s="35"/>
      <c r="D1020" s="34"/>
      <c r="E1020" s="34"/>
      <c r="F1020" s="34"/>
      <c r="G1020" s="34"/>
      <c r="H1020" s="34"/>
      <c r="I1020" s="242"/>
    </row>
    <row r="1021" spans="1:9">
      <c r="A1021" s="35"/>
      <c r="B1021" s="35"/>
      <c r="C1021" s="35"/>
      <c r="D1021" s="34"/>
      <c r="E1021" s="34"/>
      <c r="F1021" s="34"/>
      <c r="G1021" s="34"/>
      <c r="H1021" s="34"/>
      <c r="I1021" s="242"/>
    </row>
    <row r="1022" spans="1:9">
      <c r="A1022" s="35"/>
      <c r="B1022" s="35"/>
      <c r="C1022" s="35"/>
      <c r="D1022" s="34"/>
      <c r="E1022" s="34"/>
      <c r="F1022" s="34"/>
      <c r="G1022" s="34"/>
      <c r="H1022" s="34"/>
      <c r="I1022" s="242"/>
    </row>
    <row r="1023" spans="1:9">
      <c r="A1023" s="35"/>
      <c r="B1023" s="35"/>
      <c r="C1023" s="35"/>
      <c r="D1023" s="34"/>
      <c r="E1023" s="34"/>
      <c r="F1023" s="34"/>
      <c r="G1023" s="34"/>
      <c r="H1023" s="34"/>
      <c r="I1023" s="242"/>
    </row>
    <row r="1024" spans="1:9">
      <c r="A1024" s="35"/>
      <c r="B1024" s="35"/>
      <c r="C1024" s="35"/>
      <c r="D1024" s="34"/>
      <c r="E1024" s="34"/>
      <c r="F1024" s="34"/>
      <c r="G1024" s="34"/>
      <c r="H1024" s="34"/>
      <c r="I1024" s="242"/>
    </row>
    <row r="1025" spans="1:9">
      <c r="A1025" s="35"/>
      <c r="B1025" s="35"/>
      <c r="C1025" s="35"/>
      <c r="D1025" s="34"/>
      <c r="E1025" s="34"/>
      <c r="F1025" s="34"/>
      <c r="G1025" s="34"/>
      <c r="H1025" s="34"/>
      <c r="I1025" s="242"/>
    </row>
    <row r="1026" spans="1:9">
      <c r="A1026" s="35"/>
      <c r="B1026" s="35"/>
      <c r="C1026" s="35"/>
      <c r="D1026" s="34"/>
      <c r="E1026" s="34"/>
      <c r="F1026" s="34"/>
      <c r="G1026" s="34"/>
      <c r="H1026" s="34"/>
      <c r="I1026" s="242"/>
    </row>
    <row r="1027" spans="1:9">
      <c r="A1027" s="35"/>
      <c r="B1027" s="35"/>
      <c r="C1027" s="35"/>
      <c r="D1027" s="34"/>
      <c r="E1027" s="34"/>
      <c r="F1027" s="34"/>
      <c r="G1027" s="34"/>
      <c r="H1027" s="34"/>
      <c r="I1027" s="242"/>
    </row>
    <row r="1028" spans="1:9">
      <c r="A1028" s="35"/>
      <c r="B1028" s="35"/>
      <c r="C1028" s="35"/>
      <c r="D1028" s="34"/>
      <c r="E1028" s="34"/>
      <c r="F1028" s="34"/>
      <c r="G1028" s="34"/>
      <c r="H1028" s="34"/>
      <c r="I1028" s="242"/>
    </row>
    <row r="1029" spans="1:9">
      <c r="A1029" s="35"/>
      <c r="B1029" s="35"/>
      <c r="C1029" s="35"/>
      <c r="D1029" s="34"/>
      <c r="E1029" s="34"/>
      <c r="F1029" s="34"/>
      <c r="G1029" s="34"/>
      <c r="H1029" s="34"/>
      <c r="I1029" s="242"/>
    </row>
    <row r="1030" spans="1:9">
      <c r="A1030" s="35"/>
      <c r="B1030" s="35"/>
      <c r="C1030" s="35"/>
      <c r="D1030" s="34"/>
      <c r="E1030" s="34"/>
      <c r="F1030" s="34"/>
      <c r="G1030" s="34"/>
      <c r="H1030" s="34"/>
      <c r="I1030" s="242"/>
    </row>
    <row r="1031" spans="1:9">
      <c r="A1031" s="35"/>
      <c r="B1031" s="35"/>
      <c r="C1031" s="35"/>
      <c r="D1031" s="34"/>
      <c r="E1031" s="34"/>
      <c r="F1031" s="34"/>
      <c r="G1031" s="34"/>
      <c r="H1031" s="34"/>
      <c r="I1031" s="242"/>
    </row>
    <row r="1032" spans="1:9">
      <c r="A1032" s="35"/>
      <c r="B1032" s="35"/>
      <c r="C1032" s="35"/>
      <c r="D1032" s="34"/>
      <c r="E1032" s="34"/>
      <c r="F1032" s="34"/>
      <c r="G1032" s="34"/>
      <c r="H1032" s="34"/>
      <c r="I1032" s="242"/>
    </row>
    <row r="1033" spans="1:9">
      <c r="A1033" s="35"/>
      <c r="B1033" s="35"/>
      <c r="C1033" s="35"/>
      <c r="D1033" s="34"/>
      <c r="E1033" s="34"/>
      <c r="F1033" s="34"/>
      <c r="G1033" s="34"/>
      <c r="H1033" s="34"/>
      <c r="I1033" s="242"/>
    </row>
    <row r="1034" spans="1:9">
      <c r="A1034" s="35"/>
      <c r="B1034" s="35"/>
      <c r="C1034" s="35"/>
      <c r="D1034" s="34"/>
      <c r="E1034" s="34"/>
      <c r="F1034" s="34"/>
      <c r="G1034" s="34"/>
      <c r="H1034" s="34"/>
      <c r="I1034" s="242"/>
    </row>
    <row r="1035" spans="1:9">
      <c r="A1035" s="35"/>
      <c r="B1035" s="35"/>
      <c r="C1035" s="35"/>
      <c r="D1035" s="34"/>
      <c r="E1035" s="34"/>
      <c r="F1035" s="34"/>
      <c r="G1035" s="34"/>
      <c r="H1035" s="34"/>
      <c r="I1035" s="242"/>
    </row>
    <row r="1036" spans="1:9">
      <c r="A1036" s="35"/>
      <c r="B1036" s="35"/>
      <c r="C1036" s="35"/>
      <c r="D1036" s="34"/>
      <c r="E1036" s="34"/>
      <c r="F1036" s="34"/>
      <c r="G1036" s="34"/>
      <c r="H1036" s="34"/>
      <c r="I1036" s="242"/>
    </row>
    <row r="1037" spans="1:9">
      <c r="A1037" s="35"/>
      <c r="B1037" s="35"/>
      <c r="C1037" s="35"/>
      <c r="D1037" s="34"/>
      <c r="E1037" s="34"/>
      <c r="F1037" s="34"/>
      <c r="G1037" s="34"/>
      <c r="H1037" s="34"/>
      <c r="I1037" s="242"/>
    </row>
    <row r="1038" spans="1:9">
      <c r="A1038" s="35"/>
      <c r="B1038" s="35"/>
      <c r="C1038" s="35"/>
      <c r="D1038" s="34"/>
      <c r="E1038" s="34"/>
      <c r="F1038" s="34"/>
      <c r="G1038" s="34"/>
      <c r="H1038" s="34"/>
      <c r="I1038" s="242"/>
    </row>
    <row r="1039" spans="1:9">
      <c r="A1039" s="35"/>
      <c r="B1039" s="35"/>
      <c r="C1039" s="35"/>
      <c r="D1039" s="34"/>
      <c r="E1039" s="34"/>
      <c r="F1039" s="34"/>
      <c r="G1039" s="34"/>
      <c r="H1039" s="34"/>
      <c r="I1039" s="242"/>
    </row>
    <row r="1040" spans="1:9">
      <c r="A1040" s="35"/>
      <c r="B1040" s="35"/>
      <c r="C1040" s="35"/>
      <c r="D1040" s="34"/>
      <c r="E1040" s="34"/>
      <c r="F1040" s="34"/>
      <c r="G1040" s="34"/>
      <c r="H1040" s="34"/>
      <c r="I1040" s="242"/>
    </row>
    <row r="1041" spans="1:9">
      <c r="A1041" s="867" t="s">
        <v>33</v>
      </c>
      <c r="B1041" s="867"/>
      <c r="C1041" s="867"/>
      <c r="D1041" s="867"/>
      <c r="E1041" s="867"/>
      <c r="F1041" s="867"/>
      <c r="G1041" s="867"/>
      <c r="H1041" s="867"/>
    </row>
    <row r="1042" spans="1:9">
      <c r="A1042" s="867" t="s">
        <v>1450</v>
      </c>
      <c r="B1042" s="867"/>
      <c r="C1042" s="867"/>
      <c r="D1042" s="867"/>
      <c r="E1042" s="867"/>
      <c r="F1042" s="867"/>
      <c r="G1042" s="867"/>
      <c r="H1042" s="867"/>
    </row>
    <row r="1043" spans="1:9">
      <c r="A1043" s="867" t="s">
        <v>32</v>
      </c>
      <c r="B1043" s="867"/>
      <c r="C1043" s="867"/>
      <c r="D1043" s="867"/>
      <c r="E1043" s="867"/>
      <c r="F1043" s="867"/>
      <c r="G1043" s="867"/>
      <c r="H1043" s="867"/>
    </row>
    <row r="1045" spans="1:9">
      <c r="A1045" s="868" t="s">
        <v>70</v>
      </c>
      <c r="B1045" s="868"/>
      <c r="C1045" s="868"/>
      <c r="D1045" s="868"/>
      <c r="E1045" s="868"/>
      <c r="F1045" s="868"/>
      <c r="G1045" s="868"/>
      <c r="H1045" s="868"/>
      <c r="I1045" s="868"/>
    </row>
    <row r="1047" spans="1:9">
      <c r="A1047" s="869" t="s">
        <v>437</v>
      </c>
      <c r="B1047" s="869"/>
      <c r="C1047" s="869"/>
      <c r="D1047" s="869"/>
      <c r="E1047" s="869"/>
      <c r="F1047" s="869"/>
      <c r="G1047" s="869"/>
      <c r="H1047" s="869"/>
      <c r="I1047" s="869"/>
    </row>
    <row r="1048" spans="1:9" ht="24">
      <c r="A1048" s="12" t="s">
        <v>30</v>
      </c>
      <c r="B1048" s="12" t="s">
        <v>29</v>
      </c>
      <c r="C1048" s="12" t="s">
        <v>28</v>
      </c>
      <c r="D1048" s="12" t="s">
        <v>27</v>
      </c>
      <c r="E1048" s="12" t="s">
        <v>26</v>
      </c>
      <c r="F1048" s="12" t="s">
        <v>25</v>
      </c>
      <c r="G1048" s="12" t="s">
        <v>24</v>
      </c>
      <c r="H1048" s="12" t="s">
        <v>1451</v>
      </c>
      <c r="I1048" s="16" t="s">
        <v>22</v>
      </c>
    </row>
    <row r="1049" spans="1:9">
      <c r="A1049" s="7">
        <v>1</v>
      </c>
      <c r="B1049" s="7">
        <v>22020803</v>
      </c>
      <c r="C1049" s="6" t="s">
        <v>51</v>
      </c>
      <c r="D1049" s="4">
        <v>9600000</v>
      </c>
      <c r="E1049" s="19">
        <v>0</v>
      </c>
      <c r="F1049" s="19">
        <v>0</v>
      </c>
      <c r="G1049" s="4"/>
      <c r="H1049" s="17">
        <f t="shared" ref="H1049:H1071" si="34">D1049+G1049-F1049</f>
        <v>9600000</v>
      </c>
      <c r="I1049" s="9"/>
    </row>
    <row r="1050" spans="1:9">
      <c r="A1050" s="7">
        <v>2</v>
      </c>
      <c r="B1050" s="7">
        <v>22020309</v>
      </c>
      <c r="C1050" s="6" t="s">
        <v>43</v>
      </c>
      <c r="D1050" s="4">
        <v>15000000</v>
      </c>
      <c r="E1050" s="4">
        <v>12000000</v>
      </c>
      <c r="F1050" s="19">
        <v>0</v>
      </c>
      <c r="G1050" s="4"/>
      <c r="H1050" s="17">
        <f t="shared" si="34"/>
        <v>15000000</v>
      </c>
      <c r="I1050" s="9"/>
    </row>
    <row r="1051" spans="1:9">
      <c r="A1051" s="7">
        <v>3</v>
      </c>
      <c r="B1051" s="7">
        <v>22020304</v>
      </c>
      <c r="C1051" s="6" t="s">
        <v>41</v>
      </c>
      <c r="D1051" s="4">
        <v>2400000</v>
      </c>
      <c r="E1051" s="19">
        <v>0</v>
      </c>
      <c r="F1051" s="19">
        <v>0</v>
      </c>
      <c r="G1051" s="4"/>
      <c r="H1051" s="17">
        <f t="shared" si="34"/>
        <v>2400000</v>
      </c>
      <c r="I1051" s="9"/>
    </row>
    <row r="1052" spans="1:9">
      <c r="A1052" s="7">
        <v>4</v>
      </c>
      <c r="B1052" s="7">
        <v>22020102</v>
      </c>
      <c r="C1052" s="6" t="s">
        <v>9</v>
      </c>
      <c r="D1052" s="4">
        <v>5000000</v>
      </c>
      <c r="E1052" s="19">
        <v>0</v>
      </c>
      <c r="F1052" s="19">
        <v>0</v>
      </c>
      <c r="G1052" s="4"/>
      <c r="H1052" s="17">
        <f t="shared" si="34"/>
        <v>5000000</v>
      </c>
      <c r="I1052" s="9"/>
    </row>
    <row r="1053" spans="1:9">
      <c r="A1053" s="7">
        <v>5</v>
      </c>
      <c r="B1053" s="7">
        <v>22020605</v>
      </c>
      <c r="C1053" s="6" t="s">
        <v>44</v>
      </c>
      <c r="D1053" s="4">
        <v>5000000</v>
      </c>
      <c r="E1053" s="4">
        <v>4728000</v>
      </c>
      <c r="F1053" s="19">
        <v>0</v>
      </c>
      <c r="G1053" s="4"/>
      <c r="H1053" s="17">
        <f t="shared" si="34"/>
        <v>5000000</v>
      </c>
      <c r="I1053" s="9"/>
    </row>
    <row r="1054" spans="1:9">
      <c r="A1054" s="7">
        <v>6</v>
      </c>
      <c r="B1054" s="7">
        <v>22020401</v>
      </c>
      <c r="C1054" s="6" t="s">
        <v>5</v>
      </c>
      <c r="D1054" s="4">
        <v>3000000</v>
      </c>
      <c r="E1054" s="4">
        <v>1000000</v>
      </c>
      <c r="F1054" s="19">
        <v>0</v>
      </c>
      <c r="G1054" s="4"/>
      <c r="H1054" s="17">
        <f t="shared" si="34"/>
        <v>3000000</v>
      </c>
      <c r="I1054" s="9"/>
    </row>
    <row r="1055" spans="1:9">
      <c r="A1055" s="7">
        <v>7</v>
      </c>
      <c r="B1055" s="7">
        <v>22020201</v>
      </c>
      <c r="C1055" s="6" t="s">
        <v>35</v>
      </c>
      <c r="D1055" s="4">
        <v>5000000</v>
      </c>
      <c r="E1055" s="19">
        <v>0</v>
      </c>
      <c r="F1055" s="19">
        <v>0</v>
      </c>
      <c r="G1055" s="4"/>
      <c r="H1055" s="17">
        <f t="shared" si="34"/>
        <v>5000000</v>
      </c>
      <c r="I1055" s="9"/>
    </row>
    <row r="1056" spans="1:9">
      <c r="A1056" s="7">
        <v>8</v>
      </c>
      <c r="B1056" s="7">
        <v>22020202</v>
      </c>
      <c r="C1056" s="6" t="s">
        <v>7</v>
      </c>
      <c r="D1056" s="4">
        <v>3000000</v>
      </c>
      <c r="E1056" s="19">
        <v>0</v>
      </c>
      <c r="F1056" s="19">
        <v>0</v>
      </c>
      <c r="G1056" s="4"/>
      <c r="H1056" s="17">
        <f t="shared" si="34"/>
        <v>3000000</v>
      </c>
      <c r="I1056" s="9"/>
    </row>
    <row r="1057" spans="1:9">
      <c r="A1057" s="7">
        <v>9</v>
      </c>
      <c r="B1057" s="7">
        <v>22020301</v>
      </c>
      <c r="C1057" s="6" t="s">
        <v>6</v>
      </c>
      <c r="D1057" s="4">
        <v>3000000</v>
      </c>
      <c r="E1057" s="19">
        <v>0</v>
      </c>
      <c r="F1057" s="19">
        <v>0</v>
      </c>
      <c r="G1057" s="4"/>
      <c r="H1057" s="17">
        <f t="shared" si="34"/>
        <v>3000000</v>
      </c>
      <c r="I1057" s="9"/>
    </row>
    <row r="1058" spans="1:9">
      <c r="A1058" s="7">
        <v>10</v>
      </c>
      <c r="B1058" s="7">
        <v>22020305</v>
      </c>
      <c r="C1058" s="6" t="s">
        <v>19</v>
      </c>
      <c r="D1058" s="4">
        <v>5000000</v>
      </c>
      <c r="E1058" s="19">
        <v>0</v>
      </c>
      <c r="F1058" s="19">
        <v>0</v>
      </c>
      <c r="G1058" s="4"/>
      <c r="H1058" s="17">
        <f t="shared" si="34"/>
        <v>5000000</v>
      </c>
      <c r="I1058" s="9"/>
    </row>
    <row r="1059" spans="1:9">
      <c r="A1059" s="7">
        <v>11</v>
      </c>
      <c r="B1059" s="7">
        <v>22020402</v>
      </c>
      <c r="C1059" s="6" t="s">
        <v>4</v>
      </c>
      <c r="D1059" s="4">
        <v>3000000</v>
      </c>
      <c r="E1059" s="19">
        <v>0</v>
      </c>
      <c r="F1059" s="19">
        <v>0</v>
      </c>
      <c r="G1059" s="4"/>
      <c r="H1059" s="17">
        <f t="shared" si="34"/>
        <v>3000000</v>
      </c>
      <c r="I1059" s="9"/>
    </row>
    <row r="1060" spans="1:9">
      <c r="A1060" s="7">
        <v>12</v>
      </c>
      <c r="B1060" s="7">
        <v>22020501</v>
      </c>
      <c r="C1060" s="6" t="s">
        <v>3</v>
      </c>
      <c r="D1060" s="4">
        <v>10000000</v>
      </c>
      <c r="E1060" s="4">
        <v>4767000</v>
      </c>
      <c r="F1060" s="19">
        <v>0</v>
      </c>
      <c r="G1060" s="4"/>
      <c r="H1060" s="17">
        <f t="shared" si="34"/>
        <v>10000000</v>
      </c>
      <c r="I1060" s="9"/>
    </row>
    <row r="1061" spans="1:9">
      <c r="A1061" s="7">
        <v>13</v>
      </c>
      <c r="B1061" s="7">
        <v>22021001</v>
      </c>
      <c r="C1061" s="6" t="s">
        <v>37</v>
      </c>
      <c r="D1061" s="4">
        <v>2000000</v>
      </c>
      <c r="E1061" s="19">
        <v>0</v>
      </c>
      <c r="F1061" s="19">
        <v>0</v>
      </c>
      <c r="G1061" s="4"/>
      <c r="H1061" s="17">
        <f t="shared" si="34"/>
        <v>2000000</v>
      </c>
      <c r="I1061" s="9"/>
    </row>
    <row r="1062" spans="1:9">
      <c r="A1062" s="7">
        <v>14</v>
      </c>
      <c r="B1062" s="7">
        <v>22021007</v>
      </c>
      <c r="C1062" s="6" t="s">
        <v>1</v>
      </c>
      <c r="D1062" s="4">
        <v>12500000</v>
      </c>
      <c r="E1062" s="19">
        <v>0</v>
      </c>
      <c r="F1062" s="19">
        <v>0</v>
      </c>
      <c r="G1062" s="4">
        <v>10000000</v>
      </c>
      <c r="H1062" s="17">
        <f t="shared" si="34"/>
        <v>22500000</v>
      </c>
      <c r="I1062" s="9" t="s">
        <v>8</v>
      </c>
    </row>
    <row r="1063" spans="1:9">
      <c r="A1063" s="7">
        <v>15</v>
      </c>
      <c r="B1063" s="7">
        <v>22020901</v>
      </c>
      <c r="C1063" s="6" t="s">
        <v>50</v>
      </c>
      <c r="D1063" s="4">
        <v>500000</v>
      </c>
      <c r="E1063" s="19">
        <v>0</v>
      </c>
      <c r="F1063" s="19">
        <v>0</v>
      </c>
      <c r="G1063" s="4"/>
      <c r="H1063" s="17">
        <f t="shared" si="34"/>
        <v>500000</v>
      </c>
      <c r="I1063" s="9"/>
    </row>
    <row r="1064" spans="1:9">
      <c r="A1064" s="7">
        <v>16</v>
      </c>
      <c r="B1064" s="7">
        <v>22021041</v>
      </c>
      <c r="C1064" s="6" t="s">
        <v>69</v>
      </c>
      <c r="D1064" s="4">
        <v>1000000</v>
      </c>
      <c r="E1064" s="19">
        <v>0</v>
      </c>
      <c r="F1064" s="19">
        <v>0</v>
      </c>
      <c r="G1064" s="4"/>
      <c r="H1064" s="17">
        <f t="shared" si="34"/>
        <v>1000000</v>
      </c>
      <c r="I1064" s="9"/>
    </row>
    <row r="1065" spans="1:9">
      <c r="A1065" s="7">
        <v>17</v>
      </c>
      <c r="B1065" s="7">
        <v>22021004</v>
      </c>
      <c r="C1065" s="6" t="s">
        <v>39</v>
      </c>
      <c r="D1065" s="4">
        <v>2500000</v>
      </c>
      <c r="E1065" s="4">
        <v>2500000</v>
      </c>
      <c r="F1065" s="19">
        <v>0</v>
      </c>
      <c r="G1065" s="5"/>
      <c r="H1065" s="17">
        <f t="shared" si="34"/>
        <v>2500000</v>
      </c>
      <c r="I1065" s="9"/>
    </row>
    <row r="1066" spans="1:9">
      <c r="A1066" s="7">
        <v>18</v>
      </c>
      <c r="B1066" s="7">
        <v>22020503</v>
      </c>
      <c r="C1066" s="6" t="s">
        <v>16</v>
      </c>
      <c r="D1066" s="4">
        <v>10000000</v>
      </c>
      <c r="E1066" s="4">
        <v>7132000</v>
      </c>
      <c r="F1066" s="19">
        <v>0</v>
      </c>
      <c r="G1066" s="4"/>
      <c r="H1066" s="17">
        <f t="shared" si="34"/>
        <v>10000000</v>
      </c>
      <c r="I1066" s="9"/>
    </row>
    <row r="1067" spans="1:9">
      <c r="A1067" s="7">
        <v>19</v>
      </c>
      <c r="B1067" s="7">
        <v>22021052</v>
      </c>
      <c r="C1067" s="6" t="s">
        <v>15</v>
      </c>
      <c r="D1067" s="4">
        <v>2000000</v>
      </c>
      <c r="E1067" s="19">
        <v>0</v>
      </c>
      <c r="F1067" s="19">
        <v>0</v>
      </c>
      <c r="G1067" s="4"/>
      <c r="H1067" s="17">
        <f t="shared" si="34"/>
        <v>2000000</v>
      </c>
      <c r="I1067" s="9"/>
    </row>
    <row r="1068" spans="1:9">
      <c r="A1068" s="7">
        <v>20</v>
      </c>
      <c r="B1068" s="7">
        <v>22020403</v>
      </c>
      <c r="C1068" s="6" t="s">
        <v>54</v>
      </c>
      <c r="D1068" s="4">
        <v>3000000</v>
      </c>
      <c r="E1068" s="4">
        <v>996000</v>
      </c>
      <c r="F1068" s="19">
        <v>0</v>
      </c>
      <c r="G1068" s="4"/>
      <c r="H1068" s="17">
        <f t="shared" si="34"/>
        <v>3000000</v>
      </c>
      <c r="I1068" s="9"/>
    </row>
    <row r="1069" spans="1:9">
      <c r="A1069" s="7">
        <v>21</v>
      </c>
      <c r="B1069" s="7">
        <v>22020504</v>
      </c>
      <c r="C1069" s="6" t="s">
        <v>10</v>
      </c>
      <c r="D1069" s="4">
        <v>11000000</v>
      </c>
      <c r="E1069" s="4">
        <v>990000</v>
      </c>
      <c r="F1069" s="19">
        <v>0</v>
      </c>
      <c r="G1069" s="4"/>
      <c r="H1069" s="17">
        <f t="shared" si="34"/>
        <v>11000000</v>
      </c>
      <c r="I1069" s="9"/>
    </row>
    <row r="1070" spans="1:9">
      <c r="A1070" s="7">
        <v>22</v>
      </c>
      <c r="B1070" s="7">
        <v>22021008</v>
      </c>
      <c r="C1070" s="6" t="s">
        <v>49</v>
      </c>
      <c r="D1070" s="4">
        <v>500000</v>
      </c>
      <c r="E1070" s="19">
        <v>0</v>
      </c>
      <c r="F1070" s="19">
        <v>0</v>
      </c>
      <c r="G1070" s="4"/>
      <c r="H1070" s="17">
        <f t="shared" si="34"/>
        <v>500000</v>
      </c>
      <c r="I1070" s="9"/>
    </row>
    <row r="1071" spans="1:9">
      <c r="A1071" s="7">
        <v>23</v>
      </c>
      <c r="B1071" s="7">
        <v>22021003</v>
      </c>
      <c r="C1071" s="6" t="s">
        <v>18</v>
      </c>
      <c r="D1071" s="4">
        <v>1000000</v>
      </c>
      <c r="E1071" s="19">
        <v>0</v>
      </c>
      <c r="F1071" s="19">
        <v>0</v>
      </c>
      <c r="G1071" s="4"/>
      <c r="H1071" s="17">
        <f t="shared" si="34"/>
        <v>1000000</v>
      </c>
      <c r="I1071" s="9"/>
    </row>
    <row r="1072" spans="1:9">
      <c r="A1072" s="870" t="s">
        <v>0</v>
      </c>
      <c r="B1072" s="871"/>
      <c r="C1072" s="872"/>
      <c r="D1072" s="2">
        <f>SUM(D1049:D1071)</f>
        <v>115000000</v>
      </c>
      <c r="E1072" s="2">
        <f>SUM(E1049:E1071)</f>
        <v>34113000</v>
      </c>
      <c r="F1072" s="2">
        <f>SUM(F1049:F1071)</f>
        <v>0</v>
      </c>
      <c r="G1072" s="2">
        <f>SUM(G1049:G1071)</f>
        <v>10000000</v>
      </c>
      <c r="H1072" s="2">
        <f>SUM(H1049:H1071)</f>
        <v>125000000</v>
      </c>
      <c r="I1072" s="9"/>
    </row>
    <row r="1073" spans="1:9">
      <c r="I1073"/>
    </row>
    <row r="1074" spans="1:9">
      <c r="A1074" s="35"/>
      <c r="B1074" s="35"/>
      <c r="C1074" s="35"/>
      <c r="D1074" s="34"/>
      <c r="E1074" s="34"/>
      <c r="F1074" s="34"/>
      <c r="G1074" s="34"/>
      <c r="H1074" s="34"/>
      <c r="I1074" s="242"/>
    </row>
    <row r="1075" spans="1:9">
      <c r="A1075" s="35"/>
      <c r="B1075" s="35"/>
      <c r="C1075" s="35"/>
      <c r="D1075" s="34"/>
      <c r="E1075" s="34"/>
      <c r="F1075" s="34"/>
      <c r="G1075" s="34"/>
      <c r="H1075" s="34"/>
      <c r="I1075" s="242"/>
    </row>
    <row r="1076" spans="1:9">
      <c r="A1076" s="35"/>
      <c r="B1076" s="35"/>
      <c r="C1076" s="35"/>
      <c r="D1076" s="34"/>
      <c r="E1076" s="34"/>
      <c r="F1076" s="34"/>
      <c r="G1076" s="34"/>
      <c r="H1076" s="34"/>
      <c r="I1076" s="242"/>
    </row>
    <row r="1077" spans="1:9">
      <c r="A1077" s="35"/>
      <c r="B1077" s="35"/>
      <c r="C1077" s="35"/>
      <c r="D1077" s="34"/>
      <c r="E1077" s="34"/>
      <c r="F1077" s="34"/>
      <c r="G1077" s="34"/>
      <c r="H1077" s="34"/>
      <c r="I1077" s="242"/>
    </row>
    <row r="1078" spans="1:9">
      <c r="A1078" s="35"/>
      <c r="B1078" s="35"/>
      <c r="C1078" s="35"/>
      <c r="D1078" s="34"/>
      <c r="E1078" s="34"/>
      <c r="F1078" s="34"/>
      <c r="G1078" s="34"/>
      <c r="H1078" s="34"/>
      <c r="I1078" s="242"/>
    </row>
    <row r="1079" spans="1:9">
      <c r="A1079" s="35"/>
      <c r="B1079" s="35"/>
      <c r="C1079" s="35"/>
      <c r="D1079" s="34"/>
      <c r="E1079" s="34"/>
      <c r="F1079" s="34"/>
      <c r="G1079" s="34"/>
      <c r="H1079" s="34"/>
      <c r="I1079" s="242"/>
    </row>
    <row r="1080" spans="1:9">
      <c r="A1080" s="35"/>
      <c r="B1080" s="35"/>
      <c r="C1080" s="35"/>
      <c r="D1080" s="34"/>
      <c r="E1080" s="34"/>
      <c r="F1080" s="34"/>
      <c r="G1080" s="34"/>
      <c r="H1080" s="34"/>
      <c r="I1080" s="242"/>
    </row>
    <row r="1081" spans="1:9">
      <c r="A1081" s="35"/>
      <c r="B1081" s="35"/>
      <c r="C1081" s="35"/>
      <c r="D1081" s="34"/>
      <c r="E1081" s="34"/>
      <c r="F1081" s="34"/>
      <c r="G1081" s="34"/>
      <c r="H1081" s="34"/>
      <c r="I1081" s="242"/>
    </row>
    <row r="1082" spans="1:9" ht="18.75" customHeight="1">
      <c r="A1082" s="867" t="s">
        <v>33</v>
      </c>
      <c r="B1082" s="867"/>
      <c r="C1082" s="867"/>
      <c r="D1082" s="867"/>
      <c r="E1082" s="867"/>
      <c r="F1082" s="867"/>
      <c r="G1082" s="867"/>
      <c r="H1082" s="867"/>
    </row>
    <row r="1083" spans="1:9">
      <c r="A1083" s="867" t="s">
        <v>1450</v>
      </c>
      <c r="B1083" s="867"/>
      <c r="C1083" s="867"/>
      <c r="D1083" s="867"/>
      <c r="E1083" s="867"/>
      <c r="F1083" s="867"/>
      <c r="G1083" s="867"/>
      <c r="H1083" s="867"/>
    </row>
    <row r="1084" spans="1:9">
      <c r="A1084" s="867" t="s">
        <v>32</v>
      </c>
      <c r="B1084" s="867"/>
      <c r="C1084" s="867"/>
      <c r="D1084" s="867"/>
      <c r="E1084" s="867"/>
      <c r="F1084" s="867"/>
      <c r="G1084" s="867"/>
      <c r="H1084" s="867"/>
    </row>
    <row r="1086" spans="1:9">
      <c r="A1086" s="868" t="s">
        <v>430</v>
      </c>
      <c r="B1086" s="868"/>
      <c r="C1086" s="868"/>
      <c r="D1086" s="868"/>
      <c r="E1086" s="868"/>
      <c r="F1086" s="868"/>
      <c r="G1086" s="868"/>
      <c r="H1086" s="868"/>
      <c r="I1086" s="868"/>
    </row>
    <row r="1088" spans="1:9">
      <c r="A1088" s="869" t="s">
        <v>431</v>
      </c>
      <c r="B1088" s="869"/>
      <c r="C1088" s="869"/>
      <c r="D1088" s="869"/>
      <c r="E1088" s="869"/>
      <c r="F1088" s="869"/>
      <c r="G1088" s="869"/>
      <c r="H1088" s="869"/>
      <c r="I1088" s="869"/>
    </row>
    <row r="1089" spans="1:9" ht="24">
      <c r="A1089" s="12" t="s">
        <v>30</v>
      </c>
      <c r="B1089" s="12" t="s">
        <v>29</v>
      </c>
      <c r="C1089" s="12" t="s">
        <v>28</v>
      </c>
      <c r="D1089" s="12" t="s">
        <v>27</v>
      </c>
      <c r="E1089" s="12" t="s">
        <v>26</v>
      </c>
      <c r="F1089" s="12" t="s">
        <v>25</v>
      </c>
      <c r="G1089" s="12" t="s">
        <v>24</v>
      </c>
      <c r="H1089" s="12" t="s">
        <v>1451</v>
      </c>
      <c r="I1089" s="16" t="s">
        <v>22</v>
      </c>
    </row>
    <row r="1090" spans="1:9" ht="20.399999999999999">
      <c r="A1090" s="7">
        <v>1</v>
      </c>
      <c r="B1090" s="7">
        <v>22020315</v>
      </c>
      <c r="C1090" s="6" t="s">
        <v>432</v>
      </c>
      <c r="D1090" s="4">
        <v>10000000</v>
      </c>
      <c r="E1090" s="5">
        <v>0</v>
      </c>
      <c r="F1090" s="174"/>
      <c r="G1090" s="174"/>
      <c r="H1090" s="20">
        <f t="shared" ref="H1090:H1109" si="35">D1090+G1090-F1090</f>
        <v>10000000</v>
      </c>
      <c r="I1090" s="173"/>
    </row>
    <row r="1091" spans="1:9">
      <c r="A1091" s="7">
        <v>2</v>
      </c>
      <c r="B1091" s="7">
        <v>22020415</v>
      </c>
      <c r="C1091" s="6" t="s">
        <v>421</v>
      </c>
      <c r="D1091" s="4">
        <v>1000000</v>
      </c>
      <c r="E1091" s="5">
        <v>0</v>
      </c>
      <c r="F1091" s="174"/>
      <c r="G1091" s="174"/>
      <c r="H1091" s="20">
        <f t="shared" si="35"/>
        <v>1000000</v>
      </c>
      <c r="I1091" s="173"/>
    </row>
    <row r="1092" spans="1:9">
      <c r="A1092" s="7">
        <v>3</v>
      </c>
      <c r="B1092" s="7">
        <v>22021003</v>
      </c>
      <c r="C1092" s="6" t="s">
        <v>18</v>
      </c>
      <c r="D1092" s="4">
        <v>1000000</v>
      </c>
      <c r="E1092" s="5">
        <v>0</v>
      </c>
      <c r="F1092" s="174"/>
      <c r="G1092" s="174"/>
      <c r="H1092" s="20">
        <f t="shared" si="35"/>
        <v>1000000</v>
      </c>
      <c r="I1092" s="173"/>
    </row>
    <row r="1093" spans="1:9">
      <c r="A1093" s="7">
        <v>4</v>
      </c>
      <c r="B1093" s="7">
        <v>22020503</v>
      </c>
      <c r="C1093" s="6" t="s">
        <v>16</v>
      </c>
      <c r="D1093" s="4">
        <v>10000000</v>
      </c>
      <c r="E1093" s="4">
        <v>9204000</v>
      </c>
      <c r="F1093" s="174"/>
      <c r="G1093" s="174"/>
      <c r="H1093" s="20">
        <f t="shared" si="35"/>
        <v>10000000</v>
      </c>
      <c r="I1093" s="173"/>
    </row>
    <row r="1094" spans="1:9">
      <c r="A1094" s="7">
        <v>5</v>
      </c>
      <c r="B1094" s="7">
        <v>22020309</v>
      </c>
      <c r="C1094" s="6" t="s">
        <v>43</v>
      </c>
      <c r="D1094" s="4">
        <v>40500000</v>
      </c>
      <c r="E1094" s="4">
        <v>34953913.789999999</v>
      </c>
      <c r="F1094" s="174">
        <v>5000000</v>
      </c>
      <c r="G1094" s="174"/>
      <c r="H1094" s="20">
        <f t="shared" si="35"/>
        <v>35500000</v>
      </c>
      <c r="I1094" s="279" t="s">
        <v>64</v>
      </c>
    </row>
    <row r="1095" spans="1:9">
      <c r="A1095" s="7">
        <v>6</v>
      </c>
      <c r="B1095" s="7">
        <v>22021007</v>
      </c>
      <c r="C1095" s="6" t="s">
        <v>1</v>
      </c>
      <c r="D1095" s="4">
        <v>2000000</v>
      </c>
      <c r="E1095" s="5">
        <v>0</v>
      </c>
      <c r="F1095" s="174"/>
      <c r="G1095" s="174"/>
      <c r="H1095" s="20">
        <f t="shared" si="35"/>
        <v>2000000</v>
      </c>
      <c r="I1095" s="173"/>
    </row>
    <row r="1096" spans="1:9">
      <c r="A1096" s="7">
        <v>7</v>
      </c>
      <c r="B1096" s="7">
        <v>22021001</v>
      </c>
      <c r="C1096" s="6" t="s">
        <v>37</v>
      </c>
      <c r="D1096" s="4">
        <v>1500000</v>
      </c>
      <c r="E1096" s="5">
        <v>0</v>
      </c>
      <c r="F1096" s="174"/>
      <c r="G1096" s="174"/>
      <c r="H1096" s="20">
        <f t="shared" si="35"/>
        <v>1500000</v>
      </c>
      <c r="I1096" s="173"/>
    </row>
    <row r="1097" spans="1:9">
      <c r="A1097" s="7">
        <v>8</v>
      </c>
      <c r="B1097" s="7">
        <v>22020501</v>
      </c>
      <c r="C1097" s="6" t="s">
        <v>3</v>
      </c>
      <c r="D1097" s="4">
        <v>4000000</v>
      </c>
      <c r="E1097" s="5">
        <v>0</v>
      </c>
      <c r="F1097" s="174"/>
      <c r="G1097" s="174"/>
      <c r="H1097" s="20">
        <f t="shared" si="35"/>
        <v>4000000</v>
      </c>
      <c r="I1097" s="173"/>
    </row>
    <row r="1098" spans="1:9">
      <c r="A1098" s="7">
        <v>9</v>
      </c>
      <c r="B1098" s="7">
        <v>22020402</v>
      </c>
      <c r="C1098" s="6" t="s">
        <v>4</v>
      </c>
      <c r="D1098" s="4">
        <v>4000000</v>
      </c>
      <c r="E1098" s="5">
        <v>0</v>
      </c>
      <c r="F1098" s="174"/>
      <c r="G1098" s="174">
        <v>2000000</v>
      </c>
      <c r="H1098" s="20">
        <f t="shared" si="35"/>
        <v>6000000</v>
      </c>
      <c r="I1098" s="279" t="s">
        <v>8</v>
      </c>
    </row>
    <row r="1099" spans="1:9">
      <c r="A1099" s="7">
        <v>10</v>
      </c>
      <c r="B1099" s="7">
        <v>22020401</v>
      </c>
      <c r="C1099" s="6" t="s">
        <v>5</v>
      </c>
      <c r="D1099" s="4">
        <v>4000000</v>
      </c>
      <c r="E1099" s="4">
        <v>1860500</v>
      </c>
      <c r="F1099" s="174"/>
      <c r="G1099" s="174">
        <v>3000000</v>
      </c>
      <c r="H1099" s="20">
        <f t="shared" si="35"/>
        <v>7000000</v>
      </c>
      <c r="I1099" s="279" t="s">
        <v>8</v>
      </c>
    </row>
    <row r="1100" spans="1:9">
      <c r="A1100" s="7">
        <v>11</v>
      </c>
      <c r="B1100" s="7">
        <v>22020305</v>
      </c>
      <c r="C1100" s="6" t="s">
        <v>19</v>
      </c>
      <c r="D1100" s="4">
        <v>2000000</v>
      </c>
      <c r="E1100" s="5">
        <v>0</v>
      </c>
      <c r="F1100" s="174"/>
      <c r="G1100" s="174"/>
      <c r="H1100" s="20">
        <f t="shared" si="35"/>
        <v>2000000</v>
      </c>
      <c r="I1100" s="173"/>
    </row>
    <row r="1101" spans="1:9">
      <c r="A1101" s="7">
        <v>12</v>
      </c>
      <c r="B1101" s="7">
        <v>22020301</v>
      </c>
      <c r="C1101" s="6" t="s">
        <v>6</v>
      </c>
      <c r="D1101" s="4">
        <v>4000000</v>
      </c>
      <c r="E1101" s="5">
        <v>0</v>
      </c>
      <c r="F1101" s="174"/>
      <c r="G1101" s="174"/>
      <c r="H1101" s="20">
        <f t="shared" si="35"/>
        <v>4000000</v>
      </c>
      <c r="I1101" s="173"/>
    </row>
    <row r="1102" spans="1:9">
      <c r="A1102" s="7">
        <v>13</v>
      </c>
      <c r="B1102" s="7">
        <v>22020202</v>
      </c>
      <c r="C1102" s="6" t="s">
        <v>7</v>
      </c>
      <c r="D1102" s="4">
        <v>2000000</v>
      </c>
      <c r="E1102" s="5">
        <v>0</v>
      </c>
      <c r="F1102" s="174"/>
      <c r="G1102" s="174"/>
      <c r="H1102" s="20">
        <f t="shared" si="35"/>
        <v>2000000</v>
      </c>
      <c r="I1102" s="173"/>
    </row>
    <row r="1103" spans="1:9">
      <c r="A1103" s="7">
        <v>14</v>
      </c>
      <c r="B1103" s="7">
        <v>22020102</v>
      </c>
      <c r="C1103" s="6" t="s">
        <v>9</v>
      </c>
      <c r="D1103" s="4">
        <v>13000000</v>
      </c>
      <c r="E1103" s="5">
        <v>0</v>
      </c>
      <c r="F1103" s="174"/>
      <c r="G1103" s="174"/>
      <c r="H1103" s="20">
        <f t="shared" si="35"/>
        <v>13000000</v>
      </c>
      <c r="I1103" s="173"/>
    </row>
    <row r="1104" spans="1:9">
      <c r="A1104" s="7">
        <v>15</v>
      </c>
      <c r="B1104" s="7">
        <v>22020201</v>
      </c>
      <c r="C1104" s="6" t="s">
        <v>35</v>
      </c>
      <c r="D1104" s="4">
        <v>2000000</v>
      </c>
      <c r="E1104" s="5">
        <v>0</v>
      </c>
      <c r="F1104" s="174"/>
      <c r="G1104" s="174"/>
      <c r="H1104" s="20">
        <f t="shared" si="35"/>
        <v>2000000</v>
      </c>
      <c r="I1104" s="173"/>
    </row>
    <row r="1105" spans="1:9">
      <c r="A1105" s="7">
        <v>16</v>
      </c>
      <c r="B1105" s="7">
        <v>22020703</v>
      </c>
      <c r="C1105" s="6" t="s">
        <v>66</v>
      </c>
      <c r="D1105" s="4">
        <v>5000000</v>
      </c>
      <c r="E1105" s="4">
        <v>1700000</v>
      </c>
      <c r="F1105" s="174"/>
      <c r="G1105" s="174"/>
      <c r="H1105" s="20">
        <f t="shared" si="35"/>
        <v>5000000</v>
      </c>
      <c r="I1105" s="173"/>
    </row>
    <row r="1106" spans="1:9">
      <c r="A1106" s="7">
        <v>17</v>
      </c>
      <c r="B1106" s="7">
        <v>22021008</v>
      </c>
      <c r="C1106" s="6" t="s">
        <v>49</v>
      </c>
      <c r="D1106" s="4">
        <v>6000000</v>
      </c>
      <c r="E1106" s="4">
        <v>2765250</v>
      </c>
      <c r="F1106" s="174"/>
      <c r="G1106" s="174"/>
      <c r="H1106" s="20">
        <f t="shared" si="35"/>
        <v>6000000</v>
      </c>
      <c r="I1106" s="173"/>
    </row>
    <row r="1107" spans="1:9">
      <c r="A1107" s="7">
        <v>18</v>
      </c>
      <c r="B1107" s="7">
        <v>22020406</v>
      </c>
      <c r="C1107" s="6" t="s">
        <v>13</v>
      </c>
      <c r="D1107" s="4">
        <v>3000000</v>
      </c>
      <c r="E1107" s="4">
        <v>1567250</v>
      </c>
      <c r="F1107" s="174"/>
      <c r="G1107" s="174"/>
      <c r="H1107" s="20">
        <f t="shared" si="35"/>
        <v>3000000</v>
      </c>
      <c r="I1107" s="173"/>
    </row>
    <row r="1108" spans="1:9">
      <c r="A1108" s="7">
        <v>19</v>
      </c>
      <c r="B1108" s="7">
        <v>22021060</v>
      </c>
      <c r="C1108" s="6" t="s">
        <v>34</v>
      </c>
      <c r="D1108" s="4">
        <v>1000000</v>
      </c>
      <c r="E1108" s="5">
        <v>0</v>
      </c>
      <c r="F1108" s="174"/>
      <c r="G1108" s="174"/>
      <c r="H1108" s="20">
        <f t="shared" si="35"/>
        <v>1000000</v>
      </c>
      <c r="I1108" s="173"/>
    </row>
    <row r="1109" spans="1:9">
      <c r="A1109" s="7">
        <v>20</v>
      </c>
      <c r="B1109" s="7">
        <v>22021068</v>
      </c>
      <c r="C1109" s="6" t="s">
        <v>433</v>
      </c>
      <c r="D1109" s="4">
        <v>12000000</v>
      </c>
      <c r="E1109" s="5">
        <v>0</v>
      </c>
      <c r="F1109" s="174"/>
      <c r="G1109" s="174"/>
      <c r="H1109" s="20">
        <f t="shared" si="35"/>
        <v>12000000</v>
      </c>
      <c r="I1109" s="14"/>
    </row>
    <row r="1110" spans="1:9">
      <c r="A1110" s="870" t="s">
        <v>0</v>
      </c>
      <c r="B1110" s="871"/>
      <c r="C1110" s="872"/>
      <c r="D1110" s="172">
        <f>SUM(D1090:D1109)</f>
        <v>128000000</v>
      </c>
      <c r="E1110" s="172">
        <f>SUM(E1090:E1109)</f>
        <v>52050913.789999999</v>
      </c>
      <c r="F1110" s="172">
        <f>SUM(F1090:F1109)</f>
        <v>5000000</v>
      </c>
      <c r="G1110" s="172">
        <f>SUM(G1090:G1109)</f>
        <v>5000000</v>
      </c>
      <c r="H1110" s="172">
        <f>SUM(H1090:H1109)</f>
        <v>128000000</v>
      </c>
      <c r="I1110" s="7"/>
    </row>
    <row r="1111" spans="1:9">
      <c r="I1111"/>
    </row>
    <row r="1112" spans="1:9">
      <c r="A1112" s="35"/>
      <c r="B1112" s="35"/>
      <c r="C1112" s="35"/>
      <c r="D1112" s="34"/>
      <c r="E1112" s="34"/>
      <c r="F1112" s="34"/>
      <c r="G1112" s="34"/>
      <c r="H1112" s="34"/>
      <c r="I1112" s="242"/>
    </row>
    <row r="1113" spans="1:9">
      <c r="A1113" s="35"/>
      <c r="B1113" s="35"/>
      <c r="C1113" s="35"/>
      <c r="D1113" s="34"/>
      <c r="E1113" s="34"/>
      <c r="F1113" s="34"/>
      <c r="G1113" s="34"/>
      <c r="H1113" s="34"/>
      <c r="I1113" s="242"/>
    </row>
    <row r="1114" spans="1:9">
      <c r="A1114" s="35"/>
      <c r="B1114" s="35"/>
      <c r="C1114" s="35"/>
      <c r="D1114" s="34"/>
      <c r="E1114" s="34"/>
      <c r="F1114" s="34"/>
      <c r="G1114" s="34"/>
      <c r="H1114" s="34"/>
      <c r="I1114" s="242"/>
    </row>
    <row r="1115" spans="1:9">
      <c r="A1115" s="35"/>
      <c r="B1115" s="35"/>
      <c r="C1115" s="35"/>
      <c r="D1115" s="34"/>
      <c r="E1115" s="34"/>
      <c r="F1115" s="34"/>
      <c r="G1115" s="34"/>
      <c r="H1115" s="34"/>
      <c r="I1115" s="242"/>
    </row>
    <row r="1116" spans="1:9">
      <c r="A1116" s="35"/>
      <c r="B1116" s="35"/>
      <c r="C1116" s="35"/>
      <c r="D1116" s="34"/>
      <c r="E1116" s="34"/>
      <c r="F1116" s="34"/>
      <c r="G1116" s="34"/>
      <c r="H1116" s="34"/>
      <c r="I1116" s="242"/>
    </row>
    <row r="1117" spans="1:9">
      <c r="A1117" s="35"/>
      <c r="B1117" s="35"/>
      <c r="C1117" s="35"/>
      <c r="D1117" s="34"/>
      <c r="E1117" s="34"/>
      <c r="F1117" s="34"/>
      <c r="G1117" s="34"/>
      <c r="H1117" s="34"/>
      <c r="I1117" s="242"/>
    </row>
    <row r="1118" spans="1:9">
      <c r="A1118" s="35"/>
      <c r="B1118" s="35"/>
      <c r="C1118" s="35"/>
      <c r="D1118" s="34"/>
      <c r="E1118" s="34"/>
      <c r="F1118" s="34"/>
      <c r="G1118" s="34"/>
      <c r="H1118" s="34"/>
      <c r="I1118" s="242"/>
    </row>
    <row r="1119" spans="1:9">
      <c r="A1119" s="35"/>
      <c r="B1119" s="35"/>
      <c r="C1119" s="35"/>
      <c r="D1119" s="34"/>
      <c r="E1119" s="34"/>
      <c r="F1119" s="34"/>
      <c r="G1119" s="34"/>
      <c r="H1119" s="34"/>
      <c r="I1119" s="242"/>
    </row>
    <row r="1120" spans="1:9">
      <c r="A1120" s="35"/>
      <c r="B1120" s="35"/>
      <c r="C1120" s="35"/>
      <c r="D1120" s="34"/>
      <c r="E1120" s="34"/>
      <c r="F1120" s="34"/>
      <c r="G1120" s="34"/>
      <c r="H1120" s="34"/>
      <c r="I1120" s="242"/>
    </row>
    <row r="1121" spans="1:9">
      <c r="A1121" s="35"/>
      <c r="B1121" s="35"/>
      <c r="C1121" s="35"/>
      <c r="D1121" s="34"/>
      <c r="E1121" s="34"/>
      <c r="F1121" s="34"/>
      <c r="G1121" s="34"/>
      <c r="H1121" s="34"/>
      <c r="I1121" s="242"/>
    </row>
    <row r="1122" spans="1:9">
      <c r="A1122" s="35"/>
      <c r="B1122" s="35"/>
      <c r="C1122" s="35"/>
      <c r="D1122" s="34"/>
      <c r="E1122" s="34"/>
      <c r="F1122" s="34"/>
      <c r="G1122" s="34"/>
      <c r="H1122" s="34"/>
      <c r="I1122" s="242"/>
    </row>
    <row r="1123" spans="1:9">
      <c r="A1123" s="867" t="s">
        <v>33</v>
      </c>
      <c r="B1123" s="867"/>
      <c r="C1123" s="867"/>
      <c r="D1123" s="867"/>
      <c r="E1123" s="867"/>
      <c r="F1123" s="867"/>
      <c r="G1123" s="867"/>
      <c r="H1123" s="867"/>
    </row>
    <row r="1124" spans="1:9">
      <c r="A1124" s="867" t="s">
        <v>1450</v>
      </c>
      <c r="B1124" s="867"/>
      <c r="C1124" s="867"/>
      <c r="D1124" s="867"/>
      <c r="E1124" s="867"/>
      <c r="F1124" s="867"/>
      <c r="G1124" s="867"/>
      <c r="H1124" s="867"/>
    </row>
    <row r="1125" spans="1:9">
      <c r="A1125" s="867" t="s">
        <v>32</v>
      </c>
      <c r="B1125" s="867"/>
      <c r="C1125" s="867"/>
      <c r="D1125" s="867"/>
      <c r="E1125" s="867"/>
      <c r="F1125" s="867"/>
      <c r="G1125" s="867"/>
      <c r="H1125" s="867"/>
    </row>
    <row r="1127" spans="1:9">
      <c r="A1127" s="868" t="s">
        <v>422</v>
      </c>
      <c r="B1127" s="868"/>
      <c r="C1127" s="868"/>
      <c r="D1127" s="868"/>
      <c r="E1127" s="868"/>
      <c r="F1127" s="868"/>
      <c r="G1127" s="868"/>
      <c r="H1127" s="868"/>
      <c r="I1127" s="868"/>
    </row>
    <row r="1129" spans="1:9">
      <c r="A1129" s="869" t="s">
        <v>419</v>
      </c>
      <c r="B1129" s="869"/>
      <c r="C1129" s="869"/>
      <c r="D1129" s="869"/>
      <c r="E1129" s="869"/>
      <c r="F1129" s="869"/>
      <c r="G1129" s="869"/>
      <c r="H1129" s="869"/>
      <c r="I1129" s="869"/>
    </row>
    <row r="1130" spans="1:9" ht="24">
      <c r="A1130" s="12" t="s">
        <v>30</v>
      </c>
      <c r="B1130" s="12" t="s">
        <v>29</v>
      </c>
      <c r="C1130" s="12" t="s">
        <v>28</v>
      </c>
      <c r="D1130" s="12" t="s">
        <v>27</v>
      </c>
      <c r="E1130" s="12" t="s">
        <v>26</v>
      </c>
      <c r="F1130" s="12" t="s">
        <v>25</v>
      </c>
      <c r="G1130" s="12" t="s">
        <v>24</v>
      </c>
      <c r="H1130" s="12" t="s">
        <v>1451</v>
      </c>
      <c r="I1130" s="16" t="s">
        <v>22</v>
      </c>
    </row>
    <row r="1131" spans="1:9">
      <c r="A1131" s="7">
        <v>1</v>
      </c>
      <c r="B1131" s="7">
        <v>22020401</v>
      </c>
      <c r="C1131" s="6" t="s">
        <v>5</v>
      </c>
      <c r="D1131" s="4">
        <v>5000000</v>
      </c>
      <c r="E1131" s="4">
        <v>0</v>
      </c>
      <c r="F1131" s="5">
        <v>0</v>
      </c>
      <c r="G1131" s="4">
        <v>0</v>
      </c>
      <c r="H1131" s="17">
        <f t="shared" ref="H1131:H1149" si="36">D1131+G1131-F1131</f>
        <v>5000000</v>
      </c>
      <c r="I1131" s="7"/>
    </row>
    <row r="1132" spans="1:9">
      <c r="A1132" s="7">
        <v>2</v>
      </c>
      <c r="B1132" s="7">
        <v>22021007</v>
      </c>
      <c r="C1132" s="6" t="s">
        <v>1</v>
      </c>
      <c r="D1132" s="4">
        <v>56789000</v>
      </c>
      <c r="E1132" s="4">
        <v>30996642.300000001</v>
      </c>
      <c r="F1132" s="5">
        <v>0</v>
      </c>
      <c r="G1132" s="4">
        <v>10000000</v>
      </c>
      <c r="H1132" s="17">
        <f t="shared" si="36"/>
        <v>66789000</v>
      </c>
      <c r="I1132" s="3" t="s">
        <v>8</v>
      </c>
    </row>
    <row r="1133" spans="1:9">
      <c r="A1133" s="7">
        <v>3</v>
      </c>
      <c r="B1133" s="7">
        <v>22021001</v>
      </c>
      <c r="C1133" s="6" t="s">
        <v>37</v>
      </c>
      <c r="D1133" s="4">
        <v>1571000</v>
      </c>
      <c r="E1133" s="4">
        <v>0</v>
      </c>
      <c r="F1133" s="5">
        <v>0</v>
      </c>
      <c r="G1133" s="5">
        <v>0</v>
      </c>
      <c r="H1133" s="17">
        <f t="shared" si="36"/>
        <v>1571000</v>
      </c>
      <c r="I1133" s="7"/>
    </row>
    <row r="1134" spans="1:9">
      <c r="A1134" s="7">
        <v>4</v>
      </c>
      <c r="B1134" s="7">
        <v>22020102</v>
      </c>
      <c r="C1134" s="6" t="s">
        <v>9</v>
      </c>
      <c r="D1134" s="4">
        <v>6322000</v>
      </c>
      <c r="E1134" s="4">
        <v>0</v>
      </c>
      <c r="F1134" s="5">
        <v>0</v>
      </c>
      <c r="G1134" s="5">
        <v>0</v>
      </c>
      <c r="H1134" s="17">
        <f t="shared" si="36"/>
        <v>6322000</v>
      </c>
      <c r="I1134" s="7"/>
    </row>
    <row r="1135" spans="1:9">
      <c r="A1135" s="7">
        <v>5</v>
      </c>
      <c r="B1135" s="7">
        <v>22020201</v>
      </c>
      <c r="C1135" s="6" t="s">
        <v>35</v>
      </c>
      <c r="D1135" s="4">
        <v>551000</v>
      </c>
      <c r="E1135" s="4">
        <v>0</v>
      </c>
      <c r="F1135" s="5">
        <v>0</v>
      </c>
      <c r="G1135" s="5">
        <v>0</v>
      </c>
      <c r="H1135" s="17">
        <f t="shared" si="36"/>
        <v>551000</v>
      </c>
      <c r="I1135" s="7"/>
    </row>
    <row r="1136" spans="1:9">
      <c r="A1136" s="7">
        <v>6</v>
      </c>
      <c r="B1136" s="7">
        <v>22020202</v>
      </c>
      <c r="C1136" s="6" t="s">
        <v>7</v>
      </c>
      <c r="D1136" s="4">
        <v>97000</v>
      </c>
      <c r="E1136" s="4">
        <v>0</v>
      </c>
      <c r="F1136" s="5">
        <v>0</v>
      </c>
      <c r="G1136" s="5">
        <v>0</v>
      </c>
      <c r="H1136" s="17">
        <f t="shared" si="36"/>
        <v>97000</v>
      </c>
      <c r="I1136" s="7"/>
    </row>
    <row r="1137" spans="1:9">
      <c r="A1137" s="7">
        <v>7</v>
      </c>
      <c r="B1137" s="7">
        <v>22020301</v>
      </c>
      <c r="C1137" s="6" t="s">
        <v>6</v>
      </c>
      <c r="D1137" s="4">
        <v>1571000</v>
      </c>
      <c r="E1137" s="4">
        <v>0</v>
      </c>
      <c r="F1137" s="5">
        <v>0</v>
      </c>
      <c r="G1137" s="5">
        <v>0</v>
      </c>
      <c r="H1137" s="17">
        <f t="shared" si="36"/>
        <v>1571000</v>
      </c>
      <c r="I1137" s="7"/>
    </row>
    <row r="1138" spans="1:9">
      <c r="A1138" s="7">
        <v>8</v>
      </c>
      <c r="B1138" s="7">
        <v>22020305</v>
      </c>
      <c r="C1138" s="6" t="s">
        <v>19</v>
      </c>
      <c r="D1138" s="4">
        <v>971000</v>
      </c>
      <c r="E1138" s="4">
        <v>0</v>
      </c>
      <c r="F1138" s="5">
        <v>0</v>
      </c>
      <c r="G1138" s="5">
        <v>0</v>
      </c>
      <c r="H1138" s="17">
        <f t="shared" si="36"/>
        <v>971000</v>
      </c>
      <c r="I1138" s="7"/>
    </row>
    <row r="1139" spans="1:9">
      <c r="A1139" s="7">
        <v>9</v>
      </c>
      <c r="B1139" s="7">
        <v>22020501</v>
      </c>
      <c r="C1139" s="6" t="s">
        <v>3</v>
      </c>
      <c r="D1139" s="4">
        <v>1571000</v>
      </c>
      <c r="E1139" s="4">
        <v>0</v>
      </c>
      <c r="F1139" s="5">
        <v>0</v>
      </c>
      <c r="G1139" s="5">
        <v>0</v>
      </c>
      <c r="H1139" s="17">
        <f t="shared" si="36"/>
        <v>1571000</v>
      </c>
      <c r="I1139" s="7"/>
    </row>
    <row r="1140" spans="1:9">
      <c r="A1140" s="7">
        <v>10</v>
      </c>
      <c r="B1140" s="7">
        <v>22021052</v>
      </c>
      <c r="C1140" s="6" t="s">
        <v>15</v>
      </c>
      <c r="D1140" s="4">
        <v>50000000</v>
      </c>
      <c r="E1140" s="4">
        <v>29988000</v>
      </c>
      <c r="F1140" s="5">
        <v>0</v>
      </c>
      <c r="G1140" s="4">
        <v>3000000</v>
      </c>
      <c r="H1140" s="17">
        <f t="shared" si="36"/>
        <v>53000000</v>
      </c>
      <c r="I1140" s="3" t="s">
        <v>8</v>
      </c>
    </row>
    <row r="1141" spans="1:9">
      <c r="A1141" s="7">
        <v>11</v>
      </c>
      <c r="B1141" s="7">
        <v>22021063</v>
      </c>
      <c r="C1141" s="6" t="s">
        <v>420</v>
      </c>
      <c r="D1141" s="4">
        <v>3000000</v>
      </c>
      <c r="E1141" s="4">
        <v>0</v>
      </c>
      <c r="F1141" s="5">
        <v>0</v>
      </c>
      <c r="G1141" s="5">
        <v>0</v>
      </c>
      <c r="H1141" s="17">
        <f t="shared" si="36"/>
        <v>3000000</v>
      </c>
      <c r="I1141" s="7"/>
    </row>
    <row r="1142" spans="1:9">
      <c r="A1142" s="7">
        <v>12</v>
      </c>
      <c r="B1142" s="7">
        <v>22020415</v>
      </c>
      <c r="C1142" s="6" t="s">
        <v>421</v>
      </c>
      <c r="D1142" s="4">
        <v>5000000</v>
      </c>
      <c r="E1142" s="4">
        <v>0</v>
      </c>
      <c r="F1142" s="5">
        <v>0</v>
      </c>
      <c r="G1142" s="5">
        <v>0</v>
      </c>
      <c r="H1142" s="17">
        <f t="shared" si="36"/>
        <v>5000000</v>
      </c>
      <c r="I1142" s="7"/>
    </row>
    <row r="1143" spans="1:9">
      <c r="A1143" s="7">
        <v>13</v>
      </c>
      <c r="B1143" s="7">
        <v>22021060</v>
      </c>
      <c r="C1143" s="6" t="s">
        <v>34</v>
      </c>
      <c r="D1143" s="4">
        <v>5000000</v>
      </c>
      <c r="E1143" s="4">
        <v>693375</v>
      </c>
      <c r="F1143" s="5">
        <v>0</v>
      </c>
      <c r="G1143" s="5">
        <v>0</v>
      </c>
      <c r="H1143" s="17">
        <f t="shared" si="36"/>
        <v>5000000</v>
      </c>
      <c r="I1143" s="7"/>
    </row>
    <row r="1144" spans="1:9">
      <c r="A1144" s="7">
        <v>14</v>
      </c>
      <c r="B1144" s="7">
        <v>22021062</v>
      </c>
      <c r="C1144" s="6" t="s">
        <v>11</v>
      </c>
      <c r="D1144" s="4">
        <v>4000000</v>
      </c>
      <c r="E1144" s="4">
        <v>0</v>
      </c>
      <c r="F1144" s="5">
        <v>0</v>
      </c>
      <c r="G1144" s="4">
        <v>2000000</v>
      </c>
      <c r="H1144" s="17">
        <f t="shared" si="36"/>
        <v>6000000</v>
      </c>
      <c r="I1144" s="3" t="s">
        <v>8</v>
      </c>
    </row>
    <row r="1145" spans="1:9">
      <c r="A1145" s="7">
        <v>15</v>
      </c>
      <c r="B1145" s="7">
        <v>22020402</v>
      </c>
      <c r="C1145" s="6" t="s">
        <v>4</v>
      </c>
      <c r="D1145" s="4">
        <v>2057000</v>
      </c>
      <c r="E1145" s="4">
        <v>0</v>
      </c>
      <c r="F1145" s="5">
        <v>0</v>
      </c>
      <c r="G1145" s="5">
        <v>0</v>
      </c>
      <c r="H1145" s="17">
        <f t="shared" si="36"/>
        <v>2057000</v>
      </c>
      <c r="I1145" s="7"/>
    </row>
    <row r="1146" spans="1:9">
      <c r="A1146" s="7">
        <v>16</v>
      </c>
      <c r="B1146" s="7">
        <v>22021003</v>
      </c>
      <c r="C1146" s="6" t="s">
        <v>18</v>
      </c>
      <c r="D1146" s="4">
        <v>7000000</v>
      </c>
      <c r="E1146" s="4">
        <v>1085000</v>
      </c>
      <c r="F1146" s="5">
        <v>0</v>
      </c>
      <c r="G1146" s="5">
        <v>0</v>
      </c>
      <c r="H1146" s="17">
        <f t="shared" si="36"/>
        <v>7000000</v>
      </c>
      <c r="I1146" s="7"/>
    </row>
    <row r="1147" spans="1:9">
      <c r="A1147" s="7">
        <v>17</v>
      </c>
      <c r="B1147" s="7">
        <v>22021049</v>
      </c>
      <c r="C1147" s="6" t="s">
        <v>210</v>
      </c>
      <c r="D1147" s="4">
        <v>18000000</v>
      </c>
      <c r="E1147" s="4">
        <v>11560000</v>
      </c>
      <c r="F1147" s="5">
        <v>0</v>
      </c>
      <c r="G1147" s="5">
        <v>0</v>
      </c>
      <c r="H1147" s="17">
        <f t="shared" si="36"/>
        <v>18000000</v>
      </c>
      <c r="I1147" s="7"/>
    </row>
    <row r="1148" spans="1:9">
      <c r="A1148" s="7">
        <v>18</v>
      </c>
      <c r="B1148" s="7">
        <v>22021058</v>
      </c>
      <c r="C1148" s="6" t="s">
        <v>47</v>
      </c>
      <c r="D1148" s="4">
        <v>4000000</v>
      </c>
      <c r="E1148" s="4">
        <v>0</v>
      </c>
      <c r="F1148" s="5">
        <v>0</v>
      </c>
      <c r="G1148" s="5">
        <v>0</v>
      </c>
      <c r="H1148" s="17">
        <f t="shared" si="36"/>
        <v>4000000</v>
      </c>
      <c r="I1148" s="7"/>
    </row>
    <row r="1149" spans="1:9">
      <c r="A1149" s="7">
        <v>19</v>
      </c>
      <c r="B1149" s="7">
        <v>22020503</v>
      </c>
      <c r="C1149" s="6" t="s">
        <v>16</v>
      </c>
      <c r="D1149" s="4">
        <v>7000000</v>
      </c>
      <c r="E1149" s="4">
        <v>6639000</v>
      </c>
      <c r="F1149" s="5">
        <v>0</v>
      </c>
      <c r="G1149" s="5">
        <v>0</v>
      </c>
      <c r="H1149" s="17">
        <f t="shared" si="36"/>
        <v>7000000</v>
      </c>
      <c r="I1149" s="7"/>
    </row>
    <row r="1150" spans="1:9">
      <c r="A1150" s="870" t="s">
        <v>0</v>
      </c>
      <c r="B1150" s="871"/>
      <c r="C1150" s="872"/>
      <c r="D1150" s="172">
        <f>SUM(D1131:D1149)</f>
        <v>179500000</v>
      </c>
      <c r="E1150" s="172">
        <f>SUM(E1131:E1149)</f>
        <v>80962017.299999997</v>
      </c>
      <c r="F1150" s="172">
        <f>SUM(F1131:F1149)</f>
        <v>0</v>
      </c>
      <c r="G1150" s="172">
        <f>SUM(G1131:G1149)</f>
        <v>15000000</v>
      </c>
      <c r="H1150" s="172">
        <f>SUM(H1131:H1149)</f>
        <v>194500000</v>
      </c>
      <c r="I1150" s="7"/>
    </row>
    <row r="1151" spans="1:9">
      <c r="I1151"/>
    </row>
    <row r="1152" spans="1:9">
      <c r="A1152" s="35"/>
      <c r="B1152" s="35"/>
      <c r="C1152" s="35"/>
      <c r="D1152" s="34"/>
      <c r="E1152" s="34"/>
      <c r="F1152" s="34"/>
      <c r="G1152" s="34"/>
      <c r="H1152" s="34"/>
      <c r="I1152" s="242"/>
    </row>
    <row r="1153" spans="1:9">
      <c r="A1153" s="35"/>
      <c r="B1153" s="35"/>
      <c r="C1153" s="35"/>
      <c r="D1153" s="34"/>
      <c r="E1153" s="34"/>
      <c r="F1153" s="34"/>
      <c r="G1153" s="34"/>
      <c r="H1153" s="34"/>
      <c r="I1153" s="242"/>
    </row>
    <row r="1154" spans="1:9">
      <c r="A1154" s="35"/>
      <c r="B1154" s="35"/>
      <c r="C1154" s="35"/>
      <c r="D1154" s="34"/>
      <c r="E1154" s="34"/>
      <c r="F1154" s="34"/>
      <c r="G1154" s="34"/>
      <c r="H1154" s="34"/>
      <c r="I1154" s="242"/>
    </row>
    <row r="1155" spans="1:9">
      <c r="A1155" s="35"/>
      <c r="B1155" s="35"/>
      <c r="C1155" s="35"/>
      <c r="D1155" s="34"/>
      <c r="E1155" s="34"/>
      <c r="F1155" s="34"/>
      <c r="G1155" s="34"/>
      <c r="H1155" s="34"/>
      <c r="I1155" s="242"/>
    </row>
    <row r="1156" spans="1:9">
      <c r="A1156" s="35"/>
      <c r="B1156" s="35"/>
      <c r="C1156" s="35"/>
      <c r="D1156" s="34"/>
      <c r="E1156" s="34"/>
      <c r="F1156" s="34"/>
      <c r="G1156" s="34"/>
      <c r="H1156" s="34"/>
      <c r="I1156" s="242"/>
    </row>
    <row r="1157" spans="1:9">
      <c r="A1157" s="35"/>
      <c r="B1157" s="35"/>
      <c r="C1157" s="35"/>
      <c r="D1157" s="34"/>
      <c r="E1157" s="34"/>
      <c r="F1157" s="34"/>
      <c r="G1157" s="34"/>
      <c r="H1157" s="34"/>
      <c r="I1157" s="242"/>
    </row>
    <row r="1158" spans="1:9">
      <c r="A1158" s="35"/>
      <c r="B1158" s="35"/>
      <c r="C1158" s="35"/>
      <c r="D1158" s="34"/>
      <c r="E1158" s="34"/>
      <c r="F1158" s="34"/>
      <c r="G1158" s="34"/>
      <c r="H1158" s="34"/>
      <c r="I1158" s="242"/>
    </row>
    <row r="1159" spans="1:9">
      <c r="A1159" s="35"/>
      <c r="B1159" s="35"/>
      <c r="C1159" s="35"/>
      <c r="D1159" s="34"/>
      <c r="E1159" s="34"/>
      <c r="F1159" s="34"/>
      <c r="G1159" s="34"/>
      <c r="H1159" s="34"/>
      <c r="I1159" s="242"/>
    </row>
    <row r="1160" spans="1:9">
      <c r="A1160" s="35"/>
      <c r="B1160" s="35"/>
      <c r="C1160" s="35"/>
      <c r="D1160" s="34"/>
      <c r="E1160" s="34"/>
      <c r="F1160" s="34"/>
      <c r="G1160" s="34"/>
      <c r="H1160" s="34"/>
      <c r="I1160" s="242"/>
    </row>
    <row r="1161" spans="1:9">
      <c r="A1161" s="35"/>
      <c r="B1161" s="35"/>
      <c r="C1161" s="35"/>
      <c r="D1161" s="34"/>
      <c r="E1161" s="34"/>
      <c r="F1161" s="34"/>
      <c r="G1161" s="34"/>
      <c r="H1161" s="34"/>
      <c r="I1161" s="242"/>
    </row>
    <row r="1162" spans="1:9">
      <c r="A1162" s="35"/>
      <c r="B1162" s="35"/>
      <c r="C1162" s="35"/>
      <c r="D1162" s="34"/>
      <c r="E1162" s="34"/>
      <c r="F1162" s="34"/>
      <c r="G1162" s="34"/>
      <c r="H1162" s="34"/>
      <c r="I1162" s="242"/>
    </row>
    <row r="1163" spans="1:9">
      <c r="A1163" s="35"/>
      <c r="B1163" s="35"/>
      <c r="C1163" s="35"/>
      <c r="D1163" s="34"/>
      <c r="E1163" s="34"/>
      <c r="F1163" s="34"/>
      <c r="G1163" s="34"/>
      <c r="H1163" s="34"/>
      <c r="I1163" s="242"/>
    </row>
    <row r="1164" spans="1:9">
      <c r="A1164" s="35"/>
      <c r="B1164" s="35"/>
      <c r="C1164" s="35"/>
      <c r="D1164" s="34"/>
      <c r="E1164" s="34"/>
      <c r="F1164" s="34"/>
      <c r="G1164" s="34"/>
      <c r="H1164" s="34"/>
      <c r="I1164" s="242"/>
    </row>
    <row r="1165" spans="1:9">
      <c r="A1165" s="867" t="s">
        <v>33</v>
      </c>
      <c r="B1165" s="867"/>
      <c r="C1165" s="867"/>
      <c r="D1165" s="867"/>
      <c r="E1165" s="867"/>
      <c r="F1165" s="867"/>
      <c r="G1165" s="867"/>
      <c r="H1165" s="867"/>
    </row>
    <row r="1166" spans="1:9">
      <c r="A1166" s="867" t="s">
        <v>1450</v>
      </c>
      <c r="B1166" s="867"/>
      <c r="C1166" s="867"/>
      <c r="D1166" s="867"/>
      <c r="E1166" s="867"/>
      <c r="F1166" s="867"/>
      <c r="G1166" s="867"/>
      <c r="H1166" s="867"/>
    </row>
    <row r="1167" spans="1:9">
      <c r="A1167" s="867" t="s">
        <v>32</v>
      </c>
      <c r="B1167" s="867"/>
      <c r="C1167" s="867"/>
      <c r="D1167" s="867"/>
      <c r="E1167" s="867"/>
      <c r="F1167" s="867"/>
      <c r="G1167" s="867"/>
      <c r="H1167" s="867"/>
    </row>
    <row r="1169" spans="1:9">
      <c r="A1169" s="868" t="s">
        <v>457</v>
      </c>
      <c r="B1169" s="868"/>
      <c r="C1169" s="868"/>
      <c r="D1169" s="868"/>
      <c r="E1169" s="868"/>
      <c r="F1169" s="868"/>
      <c r="G1169" s="868"/>
      <c r="H1169" s="868"/>
      <c r="I1169" s="868"/>
    </row>
    <row r="1171" spans="1:9">
      <c r="A1171" s="869" t="s">
        <v>456</v>
      </c>
      <c r="B1171" s="869"/>
      <c r="C1171" s="869"/>
      <c r="D1171" s="869"/>
      <c r="E1171" s="869"/>
      <c r="F1171" s="869"/>
      <c r="G1171" s="869"/>
      <c r="H1171" s="869"/>
      <c r="I1171" s="869"/>
    </row>
    <row r="1172" spans="1:9" ht="24">
      <c r="A1172" s="12" t="s">
        <v>30</v>
      </c>
      <c r="B1172" s="12" t="s">
        <v>29</v>
      </c>
      <c r="C1172" s="12" t="s">
        <v>28</v>
      </c>
      <c r="D1172" s="12" t="s">
        <v>27</v>
      </c>
      <c r="E1172" s="12" t="s">
        <v>26</v>
      </c>
      <c r="F1172" s="12" t="s">
        <v>25</v>
      </c>
      <c r="G1172" s="12" t="s">
        <v>24</v>
      </c>
      <c r="H1172" s="12" t="s">
        <v>1451</v>
      </c>
      <c r="I1172" s="16" t="s">
        <v>22</v>
      </c>
    </row>
    <row r="1173" spans="1:9">
      <c r="A1173" s="7">
        <v>1</v>
      </c>
      <c r="B1173" s="18">
        <v>22021056</v>
      </c>
      <c r="C1173" s="6" t="s">
        <v>454</v>
      </c>
      <c r="D1173" s="4">
        <v>145000000</v>
      </c>
      <c r="E1173" s="4">
        <v>145000000</v>
      </c>
      <c r="F1173" s="4"/>
      <c r="G1173" s="5"/>
      <c r="H1173" s="20">
        <f t="shared" ref="H1173:H1193" si="37">D1173+G1173-F1173</f>
        <v>145000000</v>
      </c>
      <c r="I1173" s="9"/>
    </row>
    <row r="1174" spans="1:9">
      <c r="A1174" s="7">
        <v>2</v>
      </c>
      <c r="B1174" s="18">
        <v>22021055</v>
      </c>
      <c r="C1174" s="6" t="s">
        <v>212</v>
      </c>
      <c r="D1174" s="4">
        <v>20000000</v>
      </c>
      <c r="E1174" s="4">
        <v>4735000</v>
      </c>
      <c r="F1174" s="4"/>
      <c r="G1174" s="4"/>
      <c r="H1174" s="20">
        <f t="shared" si="37"/>
        <v>20000000</v>
      </c>
      <c r="I1174" s="9"/>
    </row>
    <row r="1175" spans="1:9">
      <c r="A1175" s="7">
        <v>3</v>
      </c>
      <c r="B1175" s="18">
        <v>22020712</v>
      </c>
      <c r="C1175" s="6" t="s">
        <v>61</v>
      </c>
      <c r="D1175" s="4">
        <v>13000000</v>
      </c>
      <c r="E1175" s="4">
        <v>12435150</v>
      </c>
      <c r="F1175" s="4"/>
      <c r="G1175" s="4"/>
      <c r="H1175" s="20">
        <f t="shared" si="37"/>
        <v>13000000</v>
      </c>
      <c r="I1175" s="9"/>
    </row>
    <row r="1176" spans="1:9">
      <c r="A1176" s="7">
        <v>4</v>
      </c>
      <c r="B1176" s="18">
        <v>22021009</v>
      </c>
      <c r="C1176" s="6" t="s">
        <v>206</v>
      </c>
      <c r="D1176" s="4">
        <v>5000000</v>
      </c>
      <c r="E1176" s="4">
        <v>1573000</v>
      </c>
      <c r="F1176" s="4"/>
      <c r="G1176" s="4"/>
      <c r="H1176" s="20">
        <f t="shared" si="37"/>
        <v>5000000</v>
      </c>
      <c r="I1176" s="9"/>
    </row>
    <row r="1177" spans="1:9">
      <c r="A1177" s="7">
        <v>5</v>
      </c>
      <c r="B1177" s="18">
        <v>22020406</v>
      </c>
      <c r="C1177" s="6" t="s">
        <v>13</v>
      </c>
      <c r="D1177" s="4">
        <v>240000000</v>
      </c>
      <c r="E1177" s="4">
        <v>139998994</v>
      </c>
      <c r="F1177" s="4"/>
      <c r="G1177" s="4"/>
      <c r="H1177" s="20">
        <f t="shared" si="37"/>
        <v>240000000</v>
      </c>
      <c r="I1177" s="9"/>
    </row>
    <row r="1178" spans="1:9" ht="15" customHeight="1">
      <c r="A1178" s="7">
        <v>6</v>
      </c>
      <c r="B1178" s="18">
        <v>22020711</v>
      </c>
      <c r="C1178" s="6" t="s">
        <v>65</v>
      </c>
      <c r="D1178" s="4">
        <v>500000</v>
      </c>
      <c r="E1178" s="5">
        <v>0</v>
      </c>
      <c r="F1178" s="5"/>
      <c r="G1178" s="4"/>
      <c r="H1178" s="20">
        <f t="shared" si="37"/>
        <v>500000</v>
      </c>
      <c r="I1178" s="9"/>
    </row>
    <row r="1179" spans="1:9">
      <c r="A1179" s="7">
        <v>7</v>
      </c>
      <c r="B1179" s="18">
        <v>22021007</v>
      </c>
      <c r="C1179" s="6" t="s">
        <v>1</v>
      </c>
      <c r="D1179" s="4">
        <v>1000000</v>
      </c>
      <c r="E1179" s="5">
        <v>0</v>
      </c>
      <c r="F1179" s="5"/>
      <c r="G1179" s="4"/>
      <c r="H1179" s="20">
        <f t="shared" si="37"/>
        <v>1000000</v>
      </c>
      <c r="I1179" s="9"/>
    </row>
    <row r="1180" spans="1:9">
      <c r="A1180" s="7">
        <v>8</v>
      </c>
      <c r="B1180" s="18">
        <v>22021001</v>
      </c>
      <c r="C1180" s="6" t="s">
        <v>37</v>
      </c>
      <c r="D1180" s="4">
        <v>1500000</v>
      </c>
      <c r="E1180" s="5">
        <v>0</v>
      </c>
      <c r="F1180" s="5"/>
      <c r="G1180" s="4"/>
      <c r="H1180" s="20">
        <f t="shared" si="37"/>
        <v>1500000</v>
      </c>
      <c r="I1180" s="9"/>
    </row>
    <row r="1181" spans="1:9">
      <c r="A1181" s="7">
        <v>9</v>
      </c>
      <c r="B1181" s="18">
        <v>22020501</v>
      </c>
      <c r="C1181" s="6" t="s">
        <v>3</v>
      </c>
      <c r="D1181" s="4">
        <v>7500000</v>
      </c>
      <c r="E1181" s="4">
        <v>1400000</v>
      </c>
      <c r="F1181" s="4"/>
      <c r="G1181" s="4"/>
      <c r="H1181" s="20">
        <f t="shared" si="37"/>
        <v>7500000</v>
      </c>
      <c r="I1181" s="9"/>
    </row>
    <row r="1182" spans="1:9">
      <c r="A1182" s="7">
        <v>10</v>
      </c>
      <c r="B1182" s="18">
        <v>22020401</v>
      </c>
      <c r="C1182" s="6" t="s">
        <v>5</v>
      </c>
      <c r="D1182" s="4">
        <v>6000000</v>
      </c>
      <c r="E1182" s="4">
        <v>492350</v>
      </c>
      <c r="F1182" s="4"/>
      <c r="G1182" s="4"/>
      <c r="H1182" s="20">
        <f t="shared" si="37"/>
        <v>6000000</v>
      </c>
      <c r="I1182" s="9"/>
    </row>
    <row r="1183" spans="1:9">
      <c r="A1183" s="7">
        <v>11</v>
      </c>
      <c r="B1183" s="18">
        <v>22020306</v>
      </c>
      <c r="C1183" s="6" t="s">
        <v>42</v>
      </c>
      <c r="D1183" s="4">
        <v>6500000</v>
      </c>
      <c r="E1183" s="4">
        <v>1769000</v>
      </c>
      <c r="F1183" s="4"/>
      <c r="G1183" s="4">
        <v>3500000</v>
      </c>
      <c r="H1183" s="20">
        <f t="shared" si="37"/>
        <v>10000000</v>
      </c>
      <c r="I1183" s="9" t="s">
        <v>8</v>
      </c>
    </row>
    <row r="1184" spans="1:9">
      <c r="A1184" s="7">
        <v>12</v>
      </c>
      <c r="B1184" s="18">
        <v>22020202</v>
      </c>
      <c r="C1184" s="6" t="s">
        <v>7</v>
      </c>
      <c r="D1184" s="4">
        <v>1500000</v>
      </c>
      <c r="E1184" s="5">
        <v>0</v>
      </c>
      <c r="F1184" s="5"/>
      <c r="G1184" s="4"/>
      <c r="H1184" s="20">
        <f t="shared" si="37"/>
        <v>1500000</v>
      </c>
      <c r="I1184" s="9"/>
    </row>
    <row r="1185" spans="1:9">
      <c r="A1185" s="7">
        <v>13</v>
      </c>
      <c r="B1185" s="18">
        <v>22020301</v>
      </c>
      <c r="C1185" s="6" t="s">
        <v>6</v>
      </c>
      <c r="D1185" s="4">
        <v>1000000</v>
      </c>
      <c r="E1185" s="5">
        <v>0</v>
      </c>
      <c r="F1185" s="5"/>
      <c r="G1185" s="4"/>
      <c r="H1185" s="20">
        <f t="shared" si="37"/>
        <v>1000000</v>
      </c>
      <c r="I1185" s="9"/>
    </row>
    <row r="1186" spans="1:9">
      <c r="A1186" s="7">
        <v>14</v>
      </c>
      <c r="B1186" s="18">
        <v>22020503</v>
      </c>
      <c r="C1186" s="6" t="s">
        <v>16</v>
      </c>
      <c r="D1186" s="4">
        <v>20000000</v>
      </c>
      <c r="E1186" s="4">
        <v>9614000</v>
      </c>
      <c r="F1186" s="4"/>
      <c r="G1186" s="4">
        <v>7000000</v>
      </c>
      <c r="H1186" s="20">
        <f t="shared" si="37"/>
        <v>27000000</v>
      </c>
      <c r="I1186" s="9" t="s">
        <v>8</v>
      </c>
    </row>
    <row r="1187" spans="1:9">
      <c r="A1187" s="7">
        <v>15</v>
      </c>
      <c r="B1187" s="18">
        <v>22020402</v>
      </c>
      <c r="C1187" s="6" t="s">
        <v>4</v>
      </c>
      <c r="D1187" s="4">
        <v>4500000</v>
      </c>
      <c r="E1187" s="5">
        <v>0</v>
      </c>
      <c r="F1187" s="5"/>
      <c r="G1187" s="4"/>
      <c r="H1187" s="20">
        <f t="shared" si="37"/>
        <v>4500000</v>
      </c>
      <c r="I1187" s="9"/>
    </row>
    <row r="1188" spans="1:9">
      <c r="A1188" s="7">
        <v>16</v>
      </c>
      <c r="B1188" s="18">
        <v>22020102</v>
      </c>
      <c r="C1188" s="6" t="s">
        <v>9</v>
      </c>
      <c r="D1188" s="4">
        <v>20000000</v>
      </c>
      <c r="E1188" s="4">
        <v>2961000</v>
      </c>
      <c r="F1188" s="4"/>
      <c r="G1188" s="4"/>
      <c r="H1188" s="20">
        <f t="shared" si="37"/>
        <v>20000000</v>
      </c>
      <c r="I1188" s="9"/>
    </row>
    <row r="1189" spans="1:9">
      <c r="A1189" s="7">
        <v>17</v>
      </c>
      <c r="B1189" s="18">
        <v>22021014</v>
      </c>
      <c r="C1189" s="6" t="s">
        <v>17</v>
      </c>
      <c r="D1189" s="4">
        <v>1000000</v>
      </c>
      <c r="E1189" s="4">
        <v>500000</v>
      </c>
      <c r="F1189" s="4"/>
      <c r="G1189" s="4">
        <v>1500000</v>
      </c>
      <c r="H1189" s="20">
        <f t="shared" si="37"/>
        <v>2500000</v>
      </c>
      <c r="I1189" s="9" t="s">
        <v>8</v>
      </c>
    </row>
    <row r="1190" spans="1:9">
      <c r="A1190" s="7">
        <v>18</v>
      </c>
      <c r="B1190" s="18">
        <v>22021012</v>
      </c>
      <c r="C1190" s="6" t="s">
        <v>455</v>
      </c>
      <c r="D1190" s="4">
        <v>500000</v>
      </c>
      <c r="E1190" s="5">
        <v>0</v>
      </c>
      <c r="F1190" s="5"/>
      <c r="G1190" s="4"/>
      <c r="H1190" s="20">
        <f t="shared" si="37"/>
        <v>500000</v>
      </c>
      <c r="I1190" s="9"/>
    </row>
    <row r="1191" spans="1:9">
      <c r="A1191" s="7">
        <v>19</v>
      </c>
      <c r="B1191" s="18">
        <v>22021052</v>
      </c>
      <c r="C1191" s="6" t="s">
        <v>15</v>
      </c>
      <c r="D1191" s="4">
        <v>6500000</v>
      </c>
      <c r="E1191" s="4">
        <v>4367000</v>
      </c>
      <c r="F1191" s="4"/>
      <c r="G1191" s="4"/>
      <c r="H1191" s="20">
        <f t="shared" si="37"/>
        <v>6500000</v>
      </c>
      <c r="I1191" s="9"/>
    </row>
    <row r="1192" spans="1:9">
      <c r="A1192" s="7">
        <v>20</v>
      </c>
      <c r="B1192" s="18">
        <v>22021060</v>
      </c>
      <c r="C1192" s="6" t="s">
        <v>208</v>
      </c>
      <c r="D1192" s="4">
        <v>39500000</v>
      </c>
      <c r="E1192" s="4">
        <v>23037000</v>
      </c>
      <c r="F1192" s="4"/>
      <c r="G1192" s="4"/>
      <c r="H1192" s="20">
        <f t="shared" si="37"/>
        <v>39500000</v>
      </c>
      <c r="I1192" s="9"/>
    </row>
    <row r="1193" spans="1:9">
      <c r="A1193" s="7">
        <v>21</v>
      </c>
      <c r="B1193" s="18">
        <v>22020803</v>
      </c>
      <c r="C1193" s="6" t="s">
        <v>51</v>
      </c>
      <c r="D1193" s="4">
        <v>14500000</v>
      </c>
      <c r="E1193" s="5">
        <v>0</v>
      </c>
      <c r="F1193" s="5"/>
      <c r="G1193" s="4"/>
      <c r="H1193" s="20">
        <f t="shared" si="37"/>
        <v>14500000</v>
      </c>
      <c r="I1193" s="9"/>
    </row>
    <row r="1194" spans="1:9">
      <c r="A1194" s="873" t="s">
        <v>450</v>
      </c>
      <c r="B1194" s="873"/>
      <c r="C1194" s="873"/>
      <c r="D1194" s="172">
        <f>SUM(D1173:D1193)</f>
        <v>555000000</v>
      </c>
      <c r="E1194" s="172">
        <f>SUM(E1173:E1193)</f>
        <v>347882494</v>
      </c>
      <c r="F1194" s="172">
        <f>SUM(F1173:F1193)</f>
        <v>0</v>
      </c>
      <c r="G1194" s="172">
        <f>SUM(G1173:G1193)</f>
        <v>12000000</v>
      </c>
      <c r="H1194" s="172">
        <f>SUM(H1173:H1193)</f>
        <v>567000000</v>
      </c>
      <c r="I1194" s="9"/>
    </row>
    <row r="1195" spans="1:9">
      <c r="A1195" s="308"/>
      <c r="B1195" s="308"/>
      <c r="C1195" s="308"/>
      <c r="D1195" s="309"/>
      <c r="E1195" s="309"/>
      <c r="F1195" s="309"/>
      <c r="G1195" s="309"/>
      <c r="H1195" s="309"/>
    </row>
    <row r="1196" spans="1:9">
      <c r="A1196" s="35"/>
      <c r="B1196" s="35"/>
      <c r="C1196" s="35"/>
      <c r="D1196" s="34"/>
      <c r="E1196" s="34"/>
      <c r="F1196" s="34"/>
      <c r="G1196" s="34"/>
      <c r="H1196" s="34"/>
      <c r="I1196" s="242"/>
    </row>
    <row r="1197" spans="1:9">
      <c r="A1197" s="35"/>
      <c r="B1197" s="35"/>
      <c r="C1197" s="35"/>
      <c r="D1197" s="34"/>
      <c r="E1197" s="34"/>
      <c r="F1197" s="34"/>
      <c r="G1197" s="34"/>
      <c r="H1197" s="34"/>
      <c r="I1197" s="242"/>
    </row>
    <row r="1198" spans="1:9">
      <c r="A1198" s="35"/>
      <c r="B1198" s="35"/>
      <c r="C1198" s="35"/>
      <c r="D1198" s="34"/>
      <c r="E1198" s="34"/>
      <c r="F1198" s="34"/>
      <c r="G1198" s="34"/>
      <c r="H1198" s="34"/>
      <c r="I1198" s="242"/>
    </row>
    <row r="1199" spans="1:9">
      <c r="A1199" s="35"/>
      <c r="B1199" s="35"/>
      <c r="C1199" s="35"/>
      <c r="D1199" s="34"/>
      <c r="E1199" s="34"/>
      <c r="F1199" s="34"/>
      <c r="G1199" s="34"/>
      <c r="H1199" s="34"/>
      <c r="I1199" s="242"/>
    </row>
    <row r="1200" spans="1:9">
      <c r="A1200" s="35"/>
      <c r="B1200" s="35"/>
      <c r="C1200" s="35"/>
      <c r="D1200" s="34"/>
      <c r="E1200" s="34"/>
      <c r="F1200" s="34"/>
      <c r="G1200" s="34"/>
      <c r="H1200" s="34"/>
      <c r="I1200" s="242"/>
    </row>
    <row r="1201" spans="1:9">
      <c r="A1201" s="35"/>
      <c r="B1201" s="35"/>
      <c r="C1201" s="35"/>
      <c r="D1201" s="34"/>
      <c r="E1201" s="34"/>
      <c r="F1201" s="34"/>
      <c r="G1201" s="34"/>
      <c r="H1201" s="34"/>
      <c r="I1201" s="242"/>
    </row>
    <row r="1202" spans="1:9">
      <c r="A1202" s="35"/>
      <c r="B1202" s="35"/>
      <c r="C1202" s="35"/>
      <c r="D1202" s="34"/>
      <c r="E1202" s="34"/>
      <c r="F1202" s="34"/>
      <c r="G1202" s="34"/>
      <c r="H1202" s="34"/>
      <c r="I1202" s="242"/>
    </row>
    <row r="1203" spans="1:9">
      <c r="A1203" s="35"/>
      <c r="B1203" s="35"/>
      <c r="C1203" s="35"/>
      <c r="D1203" s="34"/>
      <c r="E1203" s="34"/>
      <c r="F1203" s="34"/>
      <c r="G1203" s="34"/>
      <c r="H1203" s="34"/>
      <c r="I1203" s="242"/>
    </row>
    <row r="1204" spans="1:9">
      <c r="A1204" s="35"/>
      <c r="B1204" s="35"/>
      <c r="C1204" s="35"/>
      <c r="D1204" s="34"/>
      <c r="E1204" s="34"/>
      <c r="F1204" s="34"/>
      <c r="G1204" s="34"/>
      <c r="H1204" s="34"/>
      <c r="I1204" s="242"/>
    </row>
    <row r="1205" spans="1:9">
      <c r="A1205" s="35"/>
      <c r="B1205" s="35"/>
      <c r="C1205" s="35"/>
      <c r="D1205" s="34"/>
      <c r="E1205" s="34"/>
      <c r="F1205" s="34"/>
      <c r="G1205" s="34"/>
      <c r="H1205" s="34"/>
      <c r="I1205" s="242"/>
    </row>
    <row r="1206" spans="1:9">
      <c r="A1206" s="35"/>
      <c r="B1206" s="35"/>
      <c r="C1206" s="35"/>
      <c r="D1206" s="34"/>
      <c r="E1206" s="34"/>
      <c r="F1206" s="34"/>
      <c r="G1206" s="34"/>
      <c r="H1206" s="34"/>
      <c r="I1206" s="242"/>
    </row>
    <row r="1207" spans="1:9">
      <c r="A1207" s="867" t="s">
        <v>33</v>
      </c>
      <c r="B1207" s="867"/>
      <c r="C1207" s="867"/>
      <c r="D1207" s="867"/>
      <c r="E1207" s="867"/>
      <c r="F1207" s="867"/>
      <c r="G1207" s="867"/>
      <c r="H1207" s="867"/>
    </row>
    <row r="1208" spans="1:9">
      <c r="A1208" s="867" t="s">
        <v>1450</v>
      </c>
      <c r="B1208" s="867"/>
      <c r="C1208" s="867"/>
      <c r="D1208" s="867"/>
      <c r="E1208" s="867"/>
      <c r="F1208" s="867"/>
      <c r="G1208" s="867"/>
      <c r="H1208" s="867"/>
    </row>
    <row r="1209" spans="1:9">
      <c r="A1209" s="867" t="s">
        <v>32</v>
      </c>
      <c r="B1209" s="867"/>
      <c r="C1209" s="867"/>
      <c r="D1209" s="867"/>
      <c r="E1209" s="867"/>
      <c r="F1209" s="867"/>
      <c r="G1209" s="867"/>
      <c r="H1209" s="867"/>
    </row>
    <row r="1210" spans="1:9">
      <c r="A1210" s="308"/>
      <c r="B1210" s="308"/>
      <c r="C1210" s="308"/>
      <c r="D1210" s="309"/>
      <c r="E1210" s="309"/>
      <c r="F1210" s="309"/>
      <c r="G1210" s="309"/>
      <c r="H1210" s="309"/>
    </row>
    <row r="1211" spans="1:9">
      <c r="A1211" s="868" t="s">
        <v>1429</v>
      </c>
      <c r="B1211" s="868"/>
      <c r="C1211" s="868"/>
      <c r="D1211" s="868"/>
      <c r="E1211" s="868"/>
      <c r="F1211" s="868"/>
      <c r="G1211" s="868"/>
      <c r="H1211" s="868"/>
      <c r="I1211" s="868"/>
    </row>
    <row r="1213" spans="1:9">
      <c r="A1213" s="869" t="s">
        <v>777</v>
      </c>
      <c r="B1213" s="869"/>
      <c r="C1213" s="869"/>
      <c r="D1213" s="869"/>
      <c r="E1213" s="869"/>
      <c r="F1213" s="869"/>
      <c r="G1213" s="869"/>
      <c r="H1213" s="869"/>
      <c r="I1213" s="869"/>
    </row>
    <row r="1214" spans="1:9" ht="24">
      <c r="A1214" s="12" t="s">
        <v>30</v>
      </c>
      <c r="B1214" s="12" t="s">
        <v>29</v>
      </c>
      <c r="C1214" s="12" t="s">
        <v>28</v>
      </c>
      <c r="D1214" s="12" t="s">
        <v>27</v>
      </c>
      <c r="E1214" s="12" t="s">
        <v>26</v>
      </c>
      <c r="F1214" s="12" t="s">
        <v>25</v>
      </c>
      <c r="G1214" s="12" t="s">
        <v>24</v>
      </c>
      <c r="H1214" s="12" t="s">
        <v>1451</v>
      </c>
      <c r="I1214" s="16" t="s">
        <v>22</v>
      </c>
    </row>
    <row r="1215" spans="1:9">
      <c r="A1215" s="11">
        <v>1</v>
      </c>
      <c r="B1215" s="283">
        <v>22020102</v>
      </c>
      <c r="C1215" s="281" t="s">
        <v>9</v>
      </c>
      <c r="D1215" s="282">
        <v>6000000</v>
      </c>
      <c r="E1215" s="282"/>
      <c r="F1215" s="9"/>
      <c r="G1215" s="174">
        <v>4000000</v>
      </c>
      <c r="H1215" s="197">
        <f t="shared" ref="H1215:H1224" si="38">D1215+G1215-F1215</f>
        <v>10000000</v>
      </c>
      <c r="I1215" s="9" t="s">
        <v>8</v>
      </c>
    </row>
    <row r="1216" spans="1:9">
      <c r="A1216" s="11">
        <v>2</v>
      </c>
      <c r="B1216" s="283">
        <v>22020201</v>
      </c>
      <c r="C1216" s="281" t="s">
        <v>35</v>
      </c>
      <c r="D1216" s="282">
        <v>2500000</v>
      </c>
      <c r="E1216" s="282"/>
      <c r="F1216" s="9"/>
      <c r="G1216" s="174"/>
      <c r="H1216" s="197">
        <f t="shared" si="38"/>
        <v>2500000</v>
      </c>
      <c r="I1216" s="9"/>
    </row>
    <row r="1217" spans="1:9">
      <c r="A1217" s="11">
        <v>3</v>
      </c>
      <c r="B1217" s="283">
        <v>22020202</v>
      </c>
      <c r="C1217" s="281" t="s">
        <v>7</v>
      </c>
      <c r="D1217" s="282">
        <v>2000000</v>
      </c>
      <c r="E1217" s="282"/>
      <c r="F1217" s="9"/>
      <c r="G1217" s="9"/>
      <c r="H1217" s="197">
        <f t="shared" si="38"/>
        <v>2000000</v>
      </c>
      <c r="I1217" s="9"/>
    </row>
    <row r="1218" spans="1:9">
      <c r="A1218" s="11">
        <v>4</v>
      </c>
      <c r="B1218" s="283">
        <v>22020301</v>
      </c>
      <c r="C1218" s="40" t="s">
        <v>6</v>
      </c>
      <c r="D1218" s="282">
        <v>5400000</v>
      </c>
      <c r="E1218" s="282">
        <v>5300000</v>
      </c>
      <c r="F1218" s="9"/>
      <c r="G1218" s="174">
        <v>2000000</v>
      </c>
      <c r="H1218" s="197">
        <f t="shared" si="38"/>
        <v>7400000</v>
      </c>
      <c r="I1218" s="9" t="s">
        <v>8</v>
      </c>
    </row>
    <row r="1219" spans="1:9">
      <c r="A1219" s="11">
        <v>5</v>
      </c>
      <c r="B1219" s="283">
        <v>22020305</v>
      </c>
      <c r="C1219" s="281" t="s">
        <v>19</v>
      </c>
      <c r="D1219" s="282">
        <v>1000000</v>
      </c>
      <c r="E1219" s="282"/>
      <c r="F1219" s="9"/>
      <c r="G1219" s="9"/>
      <c r="H1219" s="197">
        <f t="shared" si="38"/>
        <v>1000000</v>
      </c>
      <c r="I1219" s="9"/>
    </row>
    <row r="1220" spans="1:9">
      <c r="A1220" s="11">
        <v>6</v>
      </c>
      <c r="B1220" s="283">
        <v>22020317</v>
      </c>
      <c r="C1220" s="281" t="s">
        <v>776</v>
      </c>
      <c r="D1220" s="282">
        <v>2000000</v>
      </c>
      <c r="E1220" s="282"/>
      <c r="F1220" s="9"/>
      <c r="G1220" s="9"/>
      <c r="H1220" s="197">
        <f t="shared" si="38"/>
        <v>2000000</v>
      </c>
      <c r="I1220" s="9"/>
    </row>
    <row r="1221" spans="1:9">
      <c r="A1221" s="11">
        <v>7</v>
      </c>
      <c r="B1221" s="283">
        <v>22020401</v>
      </c>
      <c r="C1221" s="40" t="s">
        <v>5</v>
      </c>
      <c r="D1221" s="282">
        <v>4500000</v>
      </c>
      <c r="E1221" s="282"/>
      <c r="F1221" s="9"/>
      <c r="G1221" s="9"/>
      <c r="H1221" s="197">
        <f t="shared" si="38"/>
        <v>4500000</v>
      </c>
      <c r="I1221" s="9"/>
    </row>
    <row r="1222" spans="1:9">
      <c r="A1222" s="11">
        <v>8</v>
      </c>
      <c r="B1222" s="283">
        <v>22020402</v>
      </c>
      <c r="C1222" s="281" t="s">
        <v>4</v>
      </c>
      <c r="D1222" s="282">
        <v>4000000</v>
      </c>
      <c r="E1222" s="282">
        <v>2700000</v>
      </c>
      <c r="F1222" s="9"/>
      <c r="G1222" s="9"/>
      <c r="H1222" s="197">
        <f t="shared" si="38"/>
        <v>4000000</v>
      </c>
      <c r="I1222" s="9"/>
    </row>
    <row r="1223" spans="1:9">
      <c r="A1223" s="11">
        <v>9</v>
      </c>
      <c r="B1223" s="283">
        <v>22020501</v>
      </c>
      <c r="C1223" s="281" t="s">
        <v>3</v>
      </c>
      <c r="D1223" s="282">
        <v>4500000</v>
      </c>
      <c r="E1223" s="282">
        <v>2267000</v>
      </c>
      <c r="F1223" s="9"/>
      <c r="G1223" s="9"/>
      <c r="H1223" s="197">
        <f t="shared" si="38"/>
        <v>4500000</v>
      </c>
      <c r="I1223" s="9"/>
    </row>
    <row r="1224" spans="1:9">
      <c r="A1224" s="11">
        <v>10</v>
      </c>
      <c r="B1224" s="283">
        <v>22020503</v>
      </c>
      <c r="C1224" s="281" t="s">
        <v>16</v>
      </c>
      <c r="D1224" s="282">
        <v>4000000</v>
      </c>
      <c r="E1224" s="282">
        <v>3995000</v>
      </c>
      <c r="F1224" s="9"/>
      <c r="G1224" s="174">
        <v>3000000</v>
      </c>
      <c r="H1224" s="197">
        <f t="shared" si="38"/>
        <v>7000000</v>
      </c>
      <c r="I1224" s="9" t="s">
        <v>8</v>
      </c>
    </row>
    <row r="1225" spans="1:9">
      <c r="A1225" s="11">
        <v>11</v>
      </c>
      <c r="B1225" s="283">
        <v>22020601</v>
      </c>
      <c r="C1225" s="281" t="s">
        <v>58</v>
      </c>
      <c r="D1225" s="282">
        <v>20000000</v>
      </c>
      <c r="E1225" s="282">
        <v>12690000</v>
      </c>
      <c r="F1225" s="9"/>
      <c r="G1225" s="174">
        <v>16000000</v>
      </c>
      <c r="H1225" s="197">
        <f>D1225+G1225-F1225</f>
        <v>36000000</v>
      </c>
      <c r="I1225" s="9" t="s">
        <v>8</v>
      </c>
    </row>
    <row r="1226" spans="1:9">
      <c r="A1226" s="11">
        <v>12</v>
      </c>
      <c r="B1226" s="283">
        <v>22020706</v>
      </c>
      <c r="C1226" s="281" t="s">
        <v>448</v>
      </c>
      <c r="D1226" s="282">
        <v>1000000</v>
      </c>
      <c r="E1226" s="282"/>
      <c r="F1226" s="9"/>
      <c r="G1226" s="9"/>
      <c r="H1226" s="197">
        <f t="shared" ref="H1226:H1235" si="39">D1226+G1226-F1226</f>
        <v>1000000</v>
      </c>
      <c r="I1226" s="9"/>
    </row>
    <row r="1227" spans="1:9">
      <c r="A1227" s="11">
        <v>13</v>
      </c>
      <c r="B1227" s="283">
        <v>22020711</v>
      </c>
      <c r="C1227" s="281" t="s">
        <v>65</v>
      </c>
      <c r="D1227" s="282">
        <v>2000000</v>
      </c>
      <c r="E1227" s="282"/>
      <c r="F1227" s="9"/>
      <c r="G1227" s="9"/>
      <c r="H1227" s="197">
        <f t="shared" si="39"/>
        <v>2000000</v>
      </c>
      <c r="I1227" s="9"/>
    </row>
    <row r="1228" spans="1:9">
      <c r="A1228" s="11">
        <v>14</v>
      </c>
      <c r="B1228" s="283">
        <v>22020712</v>
      </c>
      <c r="C1228" s="281" t="s">
        <v>61</v>
      </c>
      <c r="D1228" s="282">
        <v>1000000</v>
      </c>
      <c r="E1228" s="282"/>
      <c r="F1228" s="9"/>
      <c r="G1228" s="9"/>
      <c r="H1228" s="197">
        <f t="shared" si="39"/>
        <v>1000000</v>
      </c>
      <c r="I1228" s="9"/>
    </row>
    <row r="1229" spans="1:9">
      <c r="A1229" s="11">
        <v>15</v>
      </c>
      <c r="B1229" s="283">
        <v>22021001</v>
      </c>
      <c r="C1229" s="281" t="s">
        <v>37</v>
      </c>
      <c r="D1229" s="282">
        <v>1000000</v>
      </c>
      <c r="E1229" s="282"/>
      <c r="F1229" s="9"/>
      <c r="G1229" s="9"/>
      <c r="H1229" s="197">
        <f t="shared" si="39"/>
        <v>1000000</v>
      </c>
      <c r="I1229" s="9"/>
    </row>
    <row r="1230" spans="1:9">
      <c r="A1230" s="11">
        <v>16</v>
      </c>
      <c r="B1230" s="283">
        <v>22021003</v>
      </c>
      <c r="C1230" s="281" t="s">
        <v>18</v>
      </c>
      <c r="D1230" s="282">
        <v>2000000</v>
      </c>
      <c r="E1230" s="282"/>
      <c r="F1230" s="9"/>
      <c r="G1230" s="9"/>
      <c r="H1230" s="197">
        <f t="shared" si="39"/>
        <v>2000000</v>
      </c>
      <c r="I1230" s="9"/>
    </row>
    <row r="1231" spans="1:9">
      <c r="A1231" s="11">
        <v>17</v>
      </c>
      <c r="B1231" s="283">
        <v>22021007</v>
      </c>
      <c r="C1231" s="281" t="s">
        <v>1</v>
      </c>
      <c r="D1231" s="282">
        <v>4500000</v>
      </c>
      <c r="E1231" s="282">
        <v>1976000</v>
      </c>
      <c r="F1231" s="9"/>
      <c r="G1231" s="9"/>
      <c r="H1231" s="197">
        <f t="shared" si="39"/>
        <v>4500000</v>
      </c>
      <c r="I1231" s="9"/>
    </row>
    <row r="1232" spans="1:9">
      <c r="A1232" s="11">
        <v>18</v>
      </c>
      <c r="B1232" s="283">
        <v>22021009</v>
      </c>
      <c r="C1232" s="281" t="s">
        <v>206</v>
      </c>
      <c r="D1232" s="282">
        <v>1000000</v>
      </c>
      <c r="E1232" s="282"/>
      <c r="F1232" s="9"/>
      <c r="G1232" s="9"/>
      <c r="H1232" s="197">
        <f t="shared" si="39"/>
        <v>1000000</v>
      </c>
      <c r="I1232" s="9"/>
    </row>
    <row r="1233" spans="1:9">
      <c r="A1233" s="11">
        <v>19</v>
      </c>
      <c r="B1233" s="283">
        <v>22021013</v>
      </c>
      <c r="C1233" s="281" t="s">
        <v>534</v>
      </c>
      <c r="D1233" s="282">
        <v>3000000</v>
      </c>
      <c r="E1233" s="282">
        <v>2991500</v>
      </c>
      <c r="F1233" s="9"/>
      <c r="G1233" s="9"/>
      <c r="H1233" s="197">
        <f t="shared" si="39"/>
        <v>3000000</v>
      </c>
      <c r="I1233" s="9"/>
    </row>
    <row r="1234" spans="1:9">
      <c r="A1234" s="11">
        <v>20</v>
      </c>
      <c r="B1234" s="283">
        <v>22021055</v>
      </c>
      <c r="C1234" s="281" t="s">
        <v>212</v>
      </c>
      <c r="D1234" s="282">
        <v>3000000</v>
      </c>
      <c r="E1234" s="282">
        <v>996200</v>
      </c>
      <c r="F1234" s="9"/>
      <c r="G1234" s="9"/>
      <c r="H1234" s="197">
        <f t="shared" si="39"/>
        <v>3000000</v>
      </c>
      <c r="I1234" s="9"/>
    </row>
    <row r="1235" spans="1:9">
      <c r="A1235" s="11">
        <v>21</v>
      </c>
      <c r="B1235" s="283">
        <v>22021060</v>
      </c>
      <c r="C1235" s="281" t="s">
        <v>34</v>
      </c>
      <c r="D1235" s="282">
        <v>2000000</v>
      </c>
      <c r="E1235" s="282">
        <v>1000000</v>
      </c>
      <c r="F1235" s="9"/>
      <c r="G1235" s="9"/>
      <c r="H1235" s="197">
        <f t="shared" si="39"/>
        <v>2000000</v>
      </c>
      <c r="I1235" s="9"/>
    </row>
    <row r="1236" spans="1:9">
      <c r="A1236" s="878" t="s">
        <v>0</v>
      </c>
      <c r="B1236" s="878"/>
      <c r="C1236" s="878"/>
      <c r="D1236" s="307">
        <f>SUM(D1215:D1235)</f>
        <v>76400000</v>
      </c>
      <c r="E1236" s="307">
        <f t="shared" ref="E1236:H1236" si="40">SUM(E1215:E1235)</f>
        <v>33915700</v>
      </c>
      <c r="F1236" s="307">
        <f t="shared" si="40"/>
        <v>0</v>
      </c>
      <c r="G1236" s="307">
        <f t="shared" si="40"/>
        <v>25000000</v>
      </c>
      <c r="H1236" s="307">
        <f t="shared" si="40"/>
        <v>101400000</v>
      </c>
      <c r="I1236" s="306"/>
    </row>
    <row r="1237" spans="1:9">
      <c r="A1237" s="308"/>
      <c r="B1237" s="308"/>
      <c r="C1237" s="308"/>
      <c r="D1237" s="309"/>
      <c r="E1237" s="309"/>
      <c r="F1237" s="309"/>
      <c r="G1237" s="309"/>
      <c r="H1237" s="309"/>
    </row>
    <row r="1238" spans="1:9">
      <c r="A1238" s="35"/>
      <c r="B1238" s="35"/>
      <c r="C1238" s="35"/>
      <c r="D1238" s="34"/>
      <c r="E1238" s="34"/>
      <c r="F1238" s="34"/>
      <c r="G1238" s="34"/>
      <c r="H1238" s="34"/>
      <c r="I1238" s="242"/>
    </row>
    <row r="1239" spans="1:9">
      <c r="A1239" s="35"/>
      <c r="B1239" s="35"/>
      <c r="C1239" s="35"/>
      <c r="D1239" s="34"/>
      <c r="E1239" s="34"/>
      <c r="F1239" s="34"/>
      <c r="G1239" s="34"/>
      <c r="H1239" s="34"/>
      <c r="I1239" s="242"/>
    </row>
    <row r="1240" spans="1:9">
      <c r="A1240" s="35"/>
      <c r="B1240" s="35"/>
      <c r="C1240" s="35"/>
      <c r="D1240" s="34"/>
      <c r="E1240" s="34"/>
      <c r="F1240" s="34"/>
      <c r="G1240" s="34"/>
      <c r="H1240" s="34"/>
      <c r="I1240" s="242"/>
    </row>
    <row r="1241" spans="1:9">
      <c r="A1241" s="35"/>
      <c r="B1241" s="35"/>
      <c r="C1241" s="35"/>
      <c r="D1241" s="34"/>
      <c r="E1241" s="34"/>
      <c r="F1241" s="34"/>
      <c r="G1241" s="34"/>
      <c r="H1241" s="34"/>
      <c r="I1241" s="242"/>
    </row>
    <row r="1242" spans="1:9">
      <c r="A1242" s="35"/>
      <c r="B1242" s="35"/>
      <c r="C1242" s="35"/>
      <c r="D1242" s="34"/>
      <c r="E1242" s="34"/>
      <c r="F1242" s="34"/>
      <c r="G1242" s="34"/>
      <c r="H1242" s="34"/>
      <c r="I1242" s="242"/>
    </row>
    <row r="1243" spans="1:9">
      <c r="A1243" s="35"/>
      <c r="B1243" s="35"/>
      <c r="C1243" s="35"/>
      <c r="D1243" s="34"/>
      <c r="E1243" s="34"/>
      <c r="F1243" s="34"/>
      <c r="G1243" s="34"/>
      <c r="H1243" s="34"/>
      <c r="I1243" s="242"/>
    </row>
    <row r="1244" spans="1:9">
      <c r="A1244" s="35"/>
      <c r="B1244" s="35"/>
      <c r="C1244" s="35"/>
      <c r="D1244" s="34"/>
      <c r="E1244" s="34"/>
      <c r="F1244" s="34"/>
      <c r="G1244" s="34"/>
      <c r="H1244" s="34"/>
      <c r="I1244" s="242"/>
    </row>
    <row r="1245" spans="1:9">
      <c r="A1245" s="35"/>
      <c r="B1245" s="35"/>
      <c r="C1245" s="35"/>
      <c r="D1245" s="34"/>
      <c r="E1245" s="34"/>
      <c r="F1245" s="34"/>
      <c r="G1245" s="34"/>
      <c r="H1245" s="34"/>
      <c r="I1245" s="242"/>
    </row>
    <row r="1246" spans="1:9">
      <c r="A1246" s="35"/>
      <c r="B1246" s="35"/>
      <c r="C1246" s="35"/>
      <c r="D1246" s="34"/>
      <c r="E1246" s="34"/>
      <c r="F1246" s="34"/>
      <c r="G1246" s="34"/>
      <c r="H1246" s="34"/>
      <c r="I1246" s="242"/>
    </row>
    <row r="1247" spans="1:9">
      <c r="A1247" s="35"/>
      <c r="B1247" s="35"/>
      <c r="C1247" s="35"/>
      <c r="D1247" s="34"/>
      <c r="E1247" s="34"/>
      <c r="F1247" s="34"/>
      <c r="G1247" s="34"/>
      <c r="H1247" s="34"/>
      <c r="I1247" s="242"/>
    </row>
    <row r="1248" spans="1:9">
      <c r="A1248" s="35"/>
      <c r="B1248" s="35"/>
      <c r="C1248" s="35"/>
      <c r="D1248" s="34"/>
      <c r="E1248" s="34"/>
      <c r="F1248" s="34"/>
      <c r="G1248" s="34"/>
      <c r="H1248" s="34"/>
      <c r="I1248" s="242"/>
    </row>
    <row r="1249" spans="1:9">
      <c r="A1249" s="867" t="s">
        <v>33</v>
      </c>
      <c r="B1249" s="867"/>
      <c r="C1249" s="867"/>
      <c r="D1249" s="867"/>
      <c r="E1249" s="867"/>
      <c r="F1249" s="867"/>
      <c r="G1249" s="867"/>
      <c r="H1249" s="867"/>
    </row>
    <row r="1250" spans="1:9">
      <c r="A1250" s="867" t="s">
        <v>1450</v>
      </c>
      <c r="B1250" s="867"/>
      <c r="C1250" s="867"/>
      <c r="D1250" s="867"/>
      <c r="E1250" s="867"/>
      <c r="F1250" s="867"/>
      <c r="G1250" s="867"/>
      <c r="H1250" s="867"/>
    </row>
    <row r="1251" spans="1:9">
      <c r="A1251" s="867" t="s">
        <v>32</v>
      </c>
      <c r="B1251" s="867"/>
      <c r="C1251" s="867"/>
      <c r="D1251" s="867"/>
      <c r="E1251" s="867"/>
      <c r="F1251" s="867"/>
      <c r="G1251" s="867"/>
      <c r="H1251" s="867"/>
    </row>
    <row r="1252" spans="1:9">
      <c r="A1252" s="308"/>
      <c r="B1252" s="308"/>
      <c r="C1252" s="308"/>
      <c r="D1252" s="309"/>
      <c r="E1252" s="309"/>
      <c r="F1252" s="309"/>
      <c r="G1252" s="309"/>
      <c r="H1252" s="309"/>
    </row>
    <row r="1253" spans="1:9">
      <c r="A1253" s="868" t="s">
        <v>1430</v>
      </c>
      <c r="B1253" s="868"/>
      <c r="C1253" s="868"/>
      <c r="D1253" s="868"/>
      <c r="E1253" s="868"/>
      <c r="F1253" s="868"/>
      <c r="G1253" s="868"/>
      <c r="H1253" s="868"/>
      <c r="I1253" s="868"/>
    </row>
    <row r="1255" spans="1:9">
      <c r="A1255" s="869" t="s">
        <v>778</v>
      </c>
      <c r="B1255" s="869"/>
      <c r="C1255" s="869"/>
      <c r="D1255" s="869"/>
      <c r="E1255" s="869"/>
      <c r="F1255" s="869"/>
      <c r="G1255" s="869"/>
      <c r="H1255" s="869"/>
      <c r="I1255" s="869"/>
    </row>
    <row r="1256" spans="1:9" ht="24">
      <c r="A1256" s="12" t="s">
        <v>30</v>
      </c>
      <c r="B1256" s="12" t="s">
        <v>29</v>
      </c>
      <c r="C1256" s="12" t="s">
        <v>28</v>
      </c>
      <c r="D1256" s="12" t="s">
        <v>27</v>
      </c>
      <c r="E1256" s="12" t="s">
        <v>26</v>
      </c>
      <c r="F1256" s="12" t="s">
        <v>25</v>
      </c>
      <c r="G1256" s="12" t="s">
        <v>24</v>
      </c>
      <c r="H1256" s="12" t="s">
        <v>1451</v>
      </c>
      <c r="I1256" s="16" t="s">
        <v>22</v>
      </c>
    </row>
    <row r="1257" spans="1:9">
      <c r="A1257" s="212">
        <v>1</v>
      </c>
      <c r="B1257" s="310">
        <v>22020402</v>
      </c>
      <c r="C1257" s="213" t="s">
        <v>4</v>
      </c>
      <c r="D1257" s="214">
        <v>3000000</v>
      </c>
      <c r="E1257" s="375">
        <v>2500000</v>
      </c>
      <c r="F1257" s="215"/>
      <c r="G1257" s="214"/>
      <c r="H1257" s="313">
        <f>D1257+G1257-F1257</f>
        <v>3000000</v>
      </c>
      <c r="I1257" s="311"/>
    </row>
    <row r="1258" spans="1:9">
      <c r="A1258" s="212">
        <v>2</v>
      </c>
      <c r="B1258" s="310">
        <v>22020601</v>
      </c>
      <c r="C1258" s="213" t="s">
        <v>58</v>
      </c>
      <c r="D1258" s="214">
        <v>10000000</v>
      </c>
      <c r="E1258" s="375">
        <v>9500000</v>
      </c>
      <c r="F1258" s="215"/>
      <c r="G1258" s="214">
        <v>2000000</v>
      </c>
      <c r="H1258" s="313">
        <f t="shared" ref="H1258:H1267" si="41">D1258+G1258-F1258</f>
        <v>12000000</v>
      </c>
      <c r="I1258" s="9" t="s">
        <v>8</v>
      </c>
    </row>
    <row r="1259" spans="1:9">
      <c r="A1259" s="212">
        <v>3</v>
      </c>
      <c r="B1259" s="310">
        <v>22021007</v>
      </c>
      <c r="C1259" s="213" t="s">
        <v>1</v>
      </c>
      <c r="D1259" s="214">
        <v>2000000</v>
      </c>
      <c r="E1259" s="375">
        <v>1500000</v>
      </c>
      <c r="F1259" s="215"/>
      <c r="G1259" s="214"/>
      <c r="H1259" s="313">
        <f t="shared" si="41"/>
        <v>2000000</v>
      </c>
      <c r="I1259" s="311"/>
    </row>
    <row r="1260" spans="1:9">
      <c r="A1260" s="212">
        <v>4</v>
      </c>
      <c r="B1260" s="310">
        <v>22021001</v>
      </c>
      <c r="C1260" s="213" t="s">
        <v>37</v>
      </c>
      <c r="D1260" s="214">
        <v>1000000</v>
      </c>
      <c r="E1260" s="375">
        <v>500000</v>
      </c>
      <c r="F1260" s="215"/>
      <c r="G1260" s="214"/>
      <c r="H1260" s="313">
        <f t="shared" si="41"/>
        <v>1000000</v>
      </c>
      <c r="I1260" s="311"/>
    </row>
    <row r="1261" spans="1:9">
      <c r="A1261" s="212">
        <v>5</v>
      </c>
      <c r="B1261" s="310">
        <v>22020501</v>
      </c>
      <c r="C1261" s="213" t="s">
        <v>3</v>
      </c>
      <c r="D1261" s="214">
        <v>3000000</v>
      </c>
      <c r="E1261" s="375">
        <v>2500000</v>
      </c>
      <c r="F1261" s="215"/>
      <c r="G1261" s="214"/>
      <c r="H1261" s="313">
        <f t="shared" si="41"/>
        <v>3000000</v>
      </c>
      <c r="I1261" s="311"/>
    </row>
    <row r="1262" spans="1:9">
      <c r="A1262" s="212">
        <v>6</v>
      </c>
      <c r="B1262" s="310">
        <v>22020401</v>
      </c>
      <c r="C1262" s="213" t="s">
        <v>5</v>
      </c>
      <c r="D1262" s="214">
        <v>5000000</v>
      </c>
      <c r="E1262" s="375">
        <v>3500000</v>
      </c>
      <c r="F1262" s="215"/>
      <c r="G1262" s="214"/>
      <c r="H1262" s="313">
        <f t="shared" si="41"/>
        <v>5000000</v>
      </c>
      <c r="I1262" s="311"/>
    </row>
    <row r="1263" spans="1:9">
      <c r="A1263" s="212">
        <v>7</v>
      </c>
      <c r="B1263" s="310">
        <v>22020305</v>
      </c>
      <c r="C1263" s="213" t="s">
        <v>19</v>
      </c>
      <c r="D1263" s="214">
        <v>500000</v>
      </c>
      <c r="E1263" s="375">
        <v>125000</v>
      </c>
      <c r="F1263" s="215"/>
      <c r="G1263" s="214"/>
      <c r="H1263" s="313">
        <f t="shared" si="41"/>
        <v>500000</v>
      </c>
      <c r="I1263" s="311"/>
    </row>
    <row r="1264" spans="1:9">
      <c r="A1264" s="212">
        <v>8</v>
      </c>
      <c r="B1264" s="310">
        <v>22020301</v>
      </c>
      <c r="C1264" s="213" t="s">
        <v>6</v>
      </c>
      <c r="D1264" s="214">
        <v>3500000</v>
      </c>
      <c r="E1264" s="375">
        <v>3000000</v>
      </c>
      <c r="F1264" s="215"/>
      <c r="G1264" s="214"/>
      <c r="H1264" s="313">
        <f t="shared" si="41"/>
        <v>3500000</v>
      </c>
      <c r="I1264" s="311"/>
    </row>
    <row r="1265" spans="1:9">
      <c r="A1265" s="212">
        <v>9</v>
      </c>
      <c r="B1265" s="310">
        <v>22020202</v>
      </c>
      <c r="C1265" s="213" t="s">
        <v>7</v>
      </c>
      <c r="D1265" s="214">
        <v>2000000</v>
      </c>
      <c r="E1265" s="375">
        <v>1500000</v>
      </c>
      <c r="F1265" s="215"/>
      <c r="G1265" s="214"/>
      <c r="H1265" s="313">
        <f t="shared" si="41"/>
        <v>2000000</v>
      </c>
      <c r="I1265" s="311"/>
    </row>
    <row r="1266" spans="1:9">
      <c r="A1266" s="212">
        <v>10</v>
      </c>
      <c r="B1266" s="310">
        <v>22020201</v>
      </c>
      <c r="C1266" s="213" t="s">
        <v>35</v>
      </c>
      <c r="D1266" s="214">
        <v>2000000</v>
      </c>
      <c r="E1266" s="375">
        <v>1500000</v>
      </c>
      <c r="F1266" s="215"/>
      <c r="G1266" s="214"/>
      <c r="H1266" s="313">
        <f t="shared" si="41"/>
        <v>2000000</v>
      </c>
      <c r="I1266" s="311"/>
    </row>
    <row r="1267" spans="1:9">
      <c r="A1267" s="212">
        <v>11</v>
      </c>
      <c r="B1267" s="310">
        <v>22020102</v>
      </c>
      <c r="C1267" s="213" t="s">
        <v>9</v>
      </c>
      <c r="D1267" s="214">
        <v>4000000</v>
      </c>
      <c r="E1267" s="375">
        <v>2000000</v>
      </c>
      <c r="F1267" s="215"/>
      <c r="G1267" s="214"/>
      <c r="H1267" s="313">
        <f t="shared" si="41"/>
        <v>4000000</v>
      </c>
      <c r="I1267" s="311"/>
    </row>
    <row r="1268" spans="1:9">
      <c r="A1268" s="877" t="s">
        <v>0</v>
      </c>
      <c r="B1268" s="877"/>
      <c r="C1268" s="877"/>
      <c r="D1268" s="312">
        <f>SUM(D1257:D1267)</f>
        <v>36000000</v>
      </c>
      <c r="E1268" s="312">
        <f t="shared" ref="E1268:H1268" si="42">SUM(E1257:E1267)</f>
        <v>28125000</v>
      </c>
      <c r="F1268" s="312">
        <f t="shared" si="42"/>
        <v>0</v>
      </c>
      <c r="G1268" s="312">
        <f t="shared" si="42"/>
        <v>2000000</v>
      </c>
      <c r="H1268" s="312">
        <f t="shared" si="42"/>
        <v>38000000</v>
      </c>
      <c r="I1268" s="9"/>
    </row>
    <row r="1269" spans="1:9">
      <c r="A1269" s="308"/>
      <c r="B1269" s="308"/>
      <c r="C1269" s="308"/>
      <c r="D1269" s="309"/>
      <c r="E1269" s="309"/>
      <c r="F1269" s="309"/>
      <c r="G1269" s="309"/>
      <c r="H1269" s="309"/>
    </row>
    <row r="1270" spans="1:9">
      <c r="A1270" s="308"/>
      <c r="B1270" s="308"/>
      <c r="C1270" s="308"/>
      <c r="D1270" s="309"/>
      <c r="E1270" s="309"/>
      <c r="F1270" s="309"/>
      <c r="G1270" s="309"/>
      <c r="H1270" s="309"/>
    </row>
    <row r="1271" spans="1:9">
      <c r="A1271" s="308"/>
      <c r="B1271" s="308"/>
      <c r="C1271" s="308"/>
      <c r="D1271" s="309"/>
      <c r="E1271" s="309"/>
      <c r="F1271" s="309"/>
      <c r="G1271" s="309"/>
      <c r="H1271" s="309"/>
    </row>
    <row r="1272" spans="1:9">
      <c r="A1272" s="308"/>
      <c r="B1272" s="308"/>
      <c r="C1272" s="308"/>
      <c r="D1272" s="309"/>
      <c r="E1272" s="309"/>
      <c r="F1272" s="309"/>
      <c r="G1272" s="309"/>
      <c r="H1272" s="309"/>
    </row>
    <row r="1273" spans="1:9">
      <c r="A1273" s="308"/>
      <c r="B1273" s="308"/>
      <c r="C1273" s="308"/>
      <c r="D1273" s="309"/>
      <c r="E1273" s="309"/>
      <c r="F1273" s="309"/>
      <c r="G1273" s="309"/>
      <c r="H1273" s="309"/>
    </row>
    <row r="1274" spans="1:9">
      <c r="A1274" s="308"/>
      <c r="B1274" s="308"/>
      <c r="C1274" s="308"/>
      <c r="D1274" s="309"/>
      <c r="E1274" s="309"/>
      <c r="F1274" s="309"/>
      <c r="G1274" s="309"/>
      <c r="H1274" s="309"/>
    </row>
    <row r="1275" spans="1:9">
      <c r="A1275" s="308"/>
      <c r="B1275" s="308"/>
      <c r="C1275" s="308"/>
      <c r="D1275" s="309"/>
      <c r="E1275" s="309"/>
      <c r="F1275" s="309"/>
      <c r="G1275" s="309"/>
      <c r="H1275" s="309"/>
    </row>
    <row r="1276" spans="1:9">
      <c r="A1276" s="308"/>
      <c r="B1276" s="308"/>
      <c r="C1276" s="308"/>
      <c r="D1276" s="309"/>
      <c r="E1276" s="309"/>
      <c r="F1276" s="309"/>
      <c r="G1276" s="309"/>
      <c r="H1276" s="309"/>
    </row>
    <row r="1277" spans="1:9">
      <c r="A1277" s="308"/>
      <c r="B1277" s="308"/>
      <c r="C1277" s="308"/>
      <c r="D1277" s="309"/>
      <c r="E1277" s="309"/>
      <c r="F1277" s="309"/>
      <c r="G1277" s="309"/>
      <c r="H1277" s="309"/>
    </row>
    <row r="1278" spans="1:9">
      <c r="A1278" s="308"/>
      <c r="B1278" s="308"/>
      <c r="C1278" s="308"/>
      <c r="D1278" s="309"/>
      <c r="E1278" s="309"/>
      <c r="F1278" s="309"/>
      <c r="G1278" s="309"/>
      <c r="H1278" s="309"/>
    </row>
    <row r="1279" spans="1:9">
      <c r="A1279" s="308"/>
      <c r="B1279" s="308"/>
      <c r="C1279" s="308"/>
      <c r="D1279" s="309"/>
      <c r="E1279" s="309"/>
      <c r="F1279" s="309"/>
      <c r="G1279" s="309"/>
      <c r="H1279" s="309"/>
    </row>
    <row r="1280" spans="1:9">
      <c r="A1280" s="308"/>
      <c r="B1280" s="308"/>
      <c r="C1280" s="308"/>
      <c r="D1280" s="309"/>
      <c r="E1280" s="309"/>
      <c r="F1280" s="309"/>
      <c r="G1280" s="309"/>
      <c r="H1280" s="309"/>
    </row>
    <row r="1281" spans="1:9">
      <c r="A1281" s="308"/>
      <c r="B1281" s="308"/>
      <c r="C1281" s="308"/>
      <c r="D1281" s="309"/>
      <c r="E1281" s="309"/>
      <c r="F1281" s="309"/>
      <c r="G1281" s="309"/>
      <c r="H1281" s="309"/>
    </row>
    <row r="1282" spans="1:9">
      <c r="A1282" s="308"/>
      <c r="B1282" s="308"/>
      <c r="C1282" s="308"/>
      <c r="D1282" s="309"/>
      <c r="E1282" s="309"/>
      <c r="F1282" s="309"/>
      <c r="G1282" s="309"/>
      <c r="H1282" s="309"/>
    </row>
    <row r="1283" spans="1:9">
      <c r="A1283" s="308"/>
      <c r="B1283" s="308"/>
      <c r="C1283" s="308"/>
      <c r="D1283" s="309"/>
      <c r="E1283" s="309"/>
      <c r="F1283" s="309"/>
      <c r="G1283" s="309"/>
      <c r="H1283" s="309"/>
    </row>
    <row r="1284" spans="1:9">
      <c r="A1284" s="35"/>
      <c r="B1284" s="35"/>
      <c r="C1284" s="35"/>
      <c r="D1284" s="34"/>
      <c r="E1284" s="34"/>
      <c r="F1284" s="34"/>
      <c r="G1284" s="34"/>
      <c r="H1284" s="34"/>
      <c r="I1284" s="242"/>
    </row>
    <row r="1285" spans="1:9">
      <c r="A1285" s="35"/>
      <c r="B1285" s="35"/>
      <c r="C1285" s="35"/>
      <c r="D1285" s="34"/>
      <c r="E1285" s="34"/>
      <c r="F1285" s="34"/>
      <c r="G1285" s="34"/>
      <c r="H1285" s="34"/>
      <c r="I1285" s="242"/>
    </row>
    <row r="1286" spans="1:9">
      <c r="A1286" s="35"/>
      <c r="B1286" s="35"/>
      <c r="C1286" s="35"/>
      <c r="D1286" s="34"/>
      <c r="E1286" s="34"/>
      <c r="F1286" s="34"/>
      <c r="G1286" s="34"/>
      <c r="H1286" s="34"/>
      <c r="I1286" s="242"/>
    </row>
    <row r="1287" spans="1:9">
      <c r="A1287" s="35"/>
      <c r="B1287" s="35"/>
      <c r="C1287" s="35"/>
      <c r="D1287" s="34"/>
      <c r="E1287" s="34"/>
      <c r="F1287" s="34"/>
      <c r="G1287" s="34"/>
      <c r="H1287" s="34"/>
      <c r="I1287" s="242"/>
    </row>
    <row r="1288" spans="1:9">
      <c r="A1288" s="35"/>
      <c r="B1288" s="35"/>
      <c r="C1288" s="35"/>
      <c r="D1288" s="34"/>
      <c r="E1288" s="34"/>
      <c r="F1288" s="34"/>
      <c r="G1288" s="34"/>
      <c r="H1288" s="34"/>
      <c r="I1288" s="242"/>
    </row>
    <row r="1289" spans="1:9">
      <c r="A1289" s="35"/>
      <c r="B1289" s="35"/>
      <c r="C1289" s="35"/>
      <c r="D1289" s="34"/>
      <c r="E1289" s="34"/>
      <c r="F1289" s="34"/>
      <c r="G1289" s="34"/>
      <c r="H1289" s="34"/>
      <c r="I1289" s="242"/>
    </row>
    <row r="1290" spans="1:9">
      <c r="A1290" s="35"/>
      <c r="B1290" s="35"/>
      <c r="C1290" s="35"/>
      <c r="D1290" s="34"/>
      <c r="E1290" s="34"/>
      <c r="F1290" s="34"/>
      <c r="G1290" s="34"/>
      <c r="H1290" s="34"/>
      <c r="I1290" s="242"/>
    </row>
    <row r="1291" spans="1:9">
      <c r="A1291" s="867" t="s">
        <v>33</v>
      </c>
      <c r="B1291" s="867"/>
      <c r="C1291" s="867"/>
      <c r="D1291" s="867"/>
      <c r="E1291" s="867"/>
      <c r="F1291" s="867"/>
      <c r="G1291" s="867"/>
      <c r="H1291" s="867"/>
    </row>
    <row r="1292" spans="1:9">
      <c r="A1292" s="867" t="s">
        <v>1450</v>
      </c>
      <c r="B1292" s="867"/>
      <c r="C1292" s="867"/>
      <c r="D1292" s="867"/>
      <c r="E1292" s="867"/>
      <c r="F1292" s="867"/>
      <c r="G1292" s="867"/>
      <c r="H1292" s="867"/>
    </row>
    <row r="1293" spans="1:9">
      <c r="A1293" s="867" t="s">
        <v>32</v>
      </c>
      <c r="B1293" s="867"/>
      <c r="C1293" s="867"/>
      <c r="D1293" s="867"/>
      <c r="E1293" s="867"/>
      <c r="F1293" s="867"/>
      <c r="G1293" s="867"/>
      <c r="H1293" s="867"/>
    </row>
    <row r="1295" spans="1:9">
      <c r="A1295" s="868" t="s">
        <v>764</v>
      </c>
      <c r="B1295" s="868"/>
      <c r="C1295" s="868"/>
      <c r="D1295" s="868"/>
      <c r="E1295" s="868"/>
      <c r="F1295" s="868"/>
      <c r="G1295" s="868"/>
      <c r="H1295" s="868"/>
      <c r="I1295" s="868"/>
    </row>
    <row r="1297" spans="1:9">
      <c r="A1297" s="869" t="s">
        <v>765</v>
      </c>
      <c r="B1297" s="869"/>
      <c r="C1297" s="869"/>
      <c r="D1297" s="869"/>
      <c r="E1297" s="869"/>
      <c r="F1297" s="869"/>
      <c r="G1297" s="869"/>
      <c r="H1297" s="869"/>
      <c r="I1297" s="869"/>
    </row>
    <row r="1298" spans="1:9" ht="24">
      <c r="A1298" s="12" t="s">
        <v>30</v>
      </c>
      <c r="B1298" s="12" t="s">
        <v>29</v>
      </c>
      <c r="C1298" s="12" t="s">
        <v>28</v>
      </c>
      <c r="D1298" s="12" t="s">
        <v>27</v>
      </c>
      <c r="E1298" s="12" t="s">
        <v>26</v>
      </c>
      <c r="F1298" s="12" t="s">
        <v>25</v>
      </c>
      <c r="G1298" s="12" t="s">
        <v>24</v>
      </c>
      <c r="H1298" s="12" t="s">
        <v>1451</v>
      </c>
      <c r="I1298" s="16" t="s">
        <v>22</v>
      </c>
    </row>
    <row r="1299" spans="1:9">
      <c r="A1299" s="9">
        <v>1</v>
      </c>
      <c r="B1299" s="283">
        <v>22021062</v>
      </c>
      <c r="C1299" s="281" t="s">
        <v>11</v>
      </c>
      <c r="D1299" s="290">
        <v>20000000</v>
      </c>
      <c r="E1299" s="291">
        <v>0</v>
      </c>
      <c r="F1299" s="292"/>
      <c r="G1299" s="174"/>
      <c r="H1299" s="20">
        <f t="shared" ref="H1299:H1318" si="43">D1299+G1299-F1299</f>
        <v>20000000</v>
      </c>
      <c r="I1299" s="9"/>
    </row>
    <row r="1300" spans="1:9">
      <c r="A1300" s="9">
        <v>2</v>
      </c>
      <c r="B1300" s="283">
        <v>22020201</v>
      </c>
      <c r="C1300" s="281" t="s">
        <v>35</v>
      </c>
      <c r="D1300" s="293">
        <v>610599.92000000004</v>
      </c>
      <c r="E1300" s="294">
        <v>0</v>
      </c>
      <c r="F1300" s="174"/>
      <c r="G1300" s="174"/>
      <c r="H1300" s="20">
        <f t="shared" si="43"/>
        <v>610599.92000000004</v>
      </c>
      <c r="I1300" s="9"/>
    </row>
    <row r="1301" spans="1:9">
      <c r="A1301" s="9">
        <v>3</v>
      </c>
      <c r="B1301" s="283">
        <v>22020503</v>
      </c>
      <c r="C1301" s="281" t="s">
        <v>16</v>
      </c>
      <c r="D1301" s="293">
        <v>6250000</v>
      </c>
      <c r="E1301" s="295">
        <v>1978100</v>
      </c>
      <c r="F1301" s="174"/>
      <c r="G1301" s="174"/>
      <c r="H1301" s="20">
        <f t="shared" si="43"/>
        <v>6250000</v>
      </c>
      <c r="I1301" s="9"/>
    </row>
    <row r="1302" spans="1:9">
      <c r="A1302" s="9">
        <v>4</v>
      </c>
      <c r="B1302" s="283">
        <v>22021002</v>
      </c>
      <c r="C1302" s="281" t="s">
        <v>59</v>
      </c>
      <c r="D1302" s="293">
        <v>34695000</v>
      </c>
      <c r="E1302" s="295">
        <v>4302900</v>
      </c>
      <c r="F1302" s="174"/>
      <c r="G1302" s="174"/>
      <c r="H1302" s="20">
        <f t="shared" si="43"/>
        <v>34695000</v>
      </c>
      <c r="I1302" s="9"/>
    </row>
    <row r="1303" spans="1:9">
      <c r="A1303" s="9">
        <v>5</v>
      </c>
      <c r="B1303" s="283">
        <v>22020210</v>
      </c>
      <c r="C1303" s="281" t="s">
        <v>667</v>
      </c>
      <c r="D1303" s="293">
        <v>805000</v>
      </c>
      <c r="E1303" s="295">
        <v>0</v>
      </c>
      <c r="F1303" s="174"/>
      <c r="G1303" s="174"/>
      <c r="H1303" s="20">
        <f t="shared" si="43"/>
        <v>805000</v>
      </c>
      <c r="I1303" s="9"/>
    </row>
    <row r="1304" spans="1:9">
      <c r="A1304" s="9">
        <v>6</v>
      </c>
      <c r="B1304" s="283">
        <v>22021060</v>
      </c>
      <c r="C1304" s="281" t="s">
        <v>208</v>
      </c>
      <c r="D1304" s="293">
        <v>77750000</v>
      </c>
      <c r="E1304" s="295">
        <v>11399350</v>
      </c>
      <c r="F1304" s="174"/>
      <c r="G1304" s="174"/>
      <c r="H1304" s="20">
        <f t="shared" si="43"/>
        <v>77750000</v>
      </c>
      <c r="I1304" s="9"/>
    </row>
    <row r="1305" spans="1:9" ht="21.6">
      <c r="A1305" s="9">
        <v>7</v>
      </c>
      <c r="B1305" s="283">
        <v>22021004</v>
      </c>
      <c r="C1305" s="281" t="s">
        <v>39</v>
      </c>
      <c r="D1305" s="293">
        <v>30000000</v>
      </c>
      <c r="E1305" s="295">
        <f>18175000+1300000</f>
        <v>19475000</v>
      </c>
      <c r="F1305" s="174"/>
      <c r="G1305" s="174">
        <f>10000000</f>
        <v>10000000</v>
      </c>
      <c r="H1305" s="20">
        <f t="shared" si="43"/>
        <v>40000000</v>
      </c>
      <c r="I1305" s="234" t="s">
        <v>1373</v>
      </c>
    </row>
    <row r="1306" spans="1:9">
      <c r="A1306" s="9">
        <v>8</v>
      </c>
      <c r="B1306" s="283">
        <v>22020402</v>
      </c>
      <c r="C1306" s="281" t="s">
        <v>4</v>
      </c>
      <c r="D1306" s="293">
        <v>2231201.46</v>
      </c>
      <c r="E1306" s="296">
        <v>0</v>
      </c>
      <c r="F1306" s="174"/>
      <c r="G1306" s="174"/>
      <c r="H1306" s="20">
        <f t="shared" si="43"/>
        <v>2231201.46</v>
      </c>
      <c r="I1306" s="9"/>
    </row>
    <row r="1307" spans="1:9">
      <c r="A1307" s="9">
        <v>9</v>
      </c>
      <c r="B1307" s="283">
        <v>22020202</v>
      </c>
      <c r="C1307" s="281" t="s">
        <v>7</v>
      </c>
      <c r="D1307" s="293">
        <v>220599.82</v>
      </c>
      <c r="E1307" s="295">
        <v>0</v>
      </c>
      <c r="F1307" s="174"/>
      <c r="G1307" s="174"/>
      <c r="H1307" s="20">
        <f t="shared" si="43"/>
        <v>220599.82</v>
      </c>
      <c r="I1307" s="9"/>
    </row>
    <row r="1308" spans="1:9">
      <c r="A1308" s="9">
        <v>10</v>
      </c>
      <c r="B1308" s="283">
        <v>22020501</v>
      </c>
      <c r="C1308" s="281" t="s">
        <v>3</v>
      </c>
      <c r="D1308" s="293">
        <v>4920599.82</v>
      </c>
      <c r="E1308" s="295">
        <v>0</v>
      </c>
      <c r="F1308" s="174"/>
      <c r="G1308" s="174"/>
      <c r="H1308" s="20">
        <f t="shared" si="43"/>
        <v>4920599.82</v>
      </c>
      <c r="I1308" s="9"/>
    </row>
    <row r="1309" spans="1:9">
      <c r="A1309" s="9">
        <v>11</v>
      </c>
      <c r="B1309" s="283">
        <v>22020404</v>
      </c>
      <c r="C1309" s="281" t="s">
        <v>12</v>
      </c>
      <c r="D1309" s="293">
        <v>4000000</v>
      </c>
      <c r="E1309" s="296">
        <v>0</v>
      </c>
      <c r="F1309" s="174"/>
      <c r="G1309" s="174"/>
      <c r="H1309" s="20">
        <f t="shared" si="43"/>
        <v>4000000</v>
      </c>
      <c r="I1309" s="9"/>
    </row>
    <row r="1310" spans="1:9">
      <c r="A1310" s="9">
        <v>12</v>
      </c>
      <c r="B1310" s="283">
        <v>22020401</v>
      </c>
      <c r="C1310" s="281" t="s">
        <v>5</v>
      </c>
      <c r="D1310" s="290">
        <v>5420599.8200000003</v>
      </c>
      <c r="E1310" s="291">
        <v>0</v>
      </c>
      <c r="F1310" s="292"/>
      <c r="G1310" s="174"/>
      <c r="H1310" s="20">
        <f t="shared" si="43"/>
        <v>5420599.8200000003</v>
      </c>
      <c r="I1310" s="9"/>
    </row>
    <row r="1311" spans="1:9">
      <c r="A1311" s="9">
        <v>13</v>
      </c>
      <c r="B1311" s="283">
        <v>22020305</v>
      </c>
      <c r="C1311" s="281" t="s">
        <v>19</v>
      </c>
      <c r="D1311" s="290">
        <v>1620599.82</v>
      </c>
      <c r="E1311" s="291">
        <v>0</v>
      </c>
      <c r="F1311" s="292"/>
      <c r="G1311" s="174"/>
      <c r="H1311" s="20">
        <f t="shared" si="43"/>
        <v>1620599.82</v>
      </c>
      <c r="I1311" s="12"/>
    </row>
    <row r="1312" spans="1:9">
      <c r="A1312" s="9">
        <v>14</v>
      </c>
      <c r="B1312" s="283">
        <v>22020203</v>
      </c>
      <c r="C1312" s="281" t="s">
        <v>57</v>
      </c>
      <c r="D1312" s="290">
        <v>1500000</v>
      </c>
      <c r="E1312" s="291">
        <v>0</v>
      </c>
      <c r="F1312" s="292"/>
      <c r="G1312" s="174"/>
      <c r="H1312" s="20">
        <f t="shared" si="43"/>
        <v>1500000</v>
      </c>
      <c r="I1312" s="9"/>
    </row>
    <row r="1313" spans="1:9">
      <c r="A1313" s="9">
        <v>15</v>
      </c>
      <c r="B1313" s="283">
        <v>22021003</v>
      </c>
      <c r="C1313" s="281" t="s">
        <v>18</v>
      </c>
      <c r="D1313" s="293">
        <v>8000000</v>
      </c>
      <c r="E1313" s="294">
        <v>0</v>
      </c>
      <c r="F1313" s="174"/>
      <c r="G1313" s="174"/>
      <c r="H1313" s="20">
        <f t="shared" si="43"/>
        <v>8000000</v>
      </c>
      <c r="I1313" s="9"/>
    </row>
    <row r="1314" spans="1:9">
      <c r="A1314" s="9">
        <v>16</v>
      </c>
      <c r="B1314" s="283">
        <v>22020605</v>
      </c>
      <c r="C1314" s="281" t="s">
        <v>44</v>
      </c>
      <c r="D1314" s="293">
        <v>2500000</v>
      </c>
      <c r="E1314" s="295">
        <v>904000</v>
      </c>
      <c r="F1314" s="174"/>
      <c r="G1314" s="174"/>
      <c r="H1314" s="20">
        <f t="shared" si="43"/>
        <v>2500000</v>
      </c>
      <c r="I1314" s="9"/>
    </row>
    <row r="1315" spans="1:9">
      <c r="A1315" s="9">
        <v>17</v>
      </c>
      <c r="B1315" s="283">
        <v>22020301</v>
      </c>
      <c r="C1315" s="281" t="s">
        <v>6</v>
      </c>
      <c r="D1315" s="293">
        <v>4920599.82</v>
      </c>
      <c r="E1315" s="295">
        <v>0</v>
      </c>
      <c r="F1315" s="174"/>
      <c r="G1315" s="174"/>
      <c r="H1315" s="20">
        <f t="shared" si="43"/>
        <v>4920599.82</v>
      </c>
      <c r="I1315" s="9"/>
    </row>
    <row r="1316" spans="1:9">
      <c r="A1316" s="9">
        <v>18</v>
      </c>
      <c r="B1316" s="283">
        <v>22021007</v>
      </c>
      <c r="C1316" s="281" t="s">
        <v>1</v>
      </c>
      <c r="D1316" s="293">
        <v>12000000</v>
      </c>
      <c r="E1316" s="295">
        <v>5040000</v>
      </c>
      <c r="F1316" s="174"/>
      <c r="G1316" s="174"/>
      <c r="H1316" s="20">
        <f t="shared" si="43"/>
        <v>12000000</v>
      </c>
      <c r="I1316" s="9"/>
    </row>
    <row r="1317" spans="1:9">
      <c r="A1317" s="9">
        <v>19</v>
      </c>
      <c r="B1317" s="283">
        <v>22020102</v>
      </c>
      <c r="C1317" s="281" t="s">
        <v>9</v>
      </c>
      <c r="D1317" s="293">
        <v>9635599.8200000003</v>
      </c>
      <c r="E1317" s="295">
        <v>0</v>
      </c>
      <c r="F1317" s="174"/>
      <c r="G1317" s="174"/>
      <c r="H1317" s="20">
        <f t="shared" si="43"/>
        <v>9635599.8200000003</v>
      </c>
      <c r="I1317" s="9"/>
    </row>
    <row r="1318" spans="1:9">
      <c r="A1318" s="9">
        <v>20</v>
      </c>
      <c r="B1318" s="283">
        <v>22021001</v>
      </c>
      <c r="C1318" s="281" t="s">
        <v>37</v>
      </c>
      <c r="D1318" s="293">
        <v>419599.7</v>
      </c>
      <c r="E1318" s="295">
        <v>0</v>
      </c>
      <c r="F1318" s="174"/>
      <c r="G1318" s="174"/>
      <c r="H1318" s="20">
        <f t="shared" si="43"/>
        <v>419599.7</v>
      </c>
      <c r="I1318" s="9"/>
    </row>
    <row r="1319" spans="1:9">
      <c r="A1319" s="870" t="s">
        <v>0</v>
      </c>
      <c r="B1319" s="871"/>
      <c r="C1319" s="872"/>
      <c r="D1319" s="2">
        <f>SUM(D1299:D1318)</f>
        <v>227499999.99999997</v>
      </c>
      <c r="E1319" s="2">
        <f t="shared" ref="E1319:H1319" si="44">SUM(E1299:E1318)</f>
        <v>43099350</v>
      </c>
      <c r="F1319" s="2">
        <f t="shared" si="44"/>
        <v>0</v>
      </c>
      <c r="G1319" s="2">
        <f t="shared" si="44"/>
        <v>10000000</v>
      </c>
      <c r="H1319" s="2">
        <f t="shared" si="44"/>
        <v>237499999.99999997</v>
      </c>
      <c r="I1319" s="9"/>
    </row>
    <row r="1320" spans="1:9">
      <c r="A1320" s="1"/>
      <c r="B1320" s="297"/>
      <c r="C1320" s="299"/>
      <c r="D1320" s="300"/>
      <c r="E1320" s="301"/>
      <c r="F1320" s="302"/>
      <c r="G1320" s="298"/>
      <c r="H1320" s="298"/>
    </row>
    <row r="1321" spans="1:9">
      <c r="A1321" s="308"/>
      <c r="B1321" s="308"/>
      <c r="C1321" s="308"/>
      <c r="D1321" s="309"/>
      <c r="E1321" s="309"/>
      <c r="F1321" s="309"/>
      <c r="G1321" s="309"/>
      <c r="H1321" s="309"/>
    </row>
    <row r="1322" spans="1:9">
      <c r="A1322" s="308"/>
      <c r="B1322" s="308"/>
      <c r="C1322" s="308"/>
      <c r="D1322" s="309"/>
      <c r="E1322" s="309"/>
      <c r="F1322" s="309"/>
      <c r="G1322" s="309"/>
      <c r="H1322" s="309"/>
    </row>
    <row r="1323" spans="1:9">
      <c r="A1323" s="308"/>
      <c r="B1323" s="308"/>
      <c r="C1323" s="308"/>
      <c r="D1323" s="309"/>
      <c r="E1323" s="309"/>
      <c r="F1323" s="309"/>
      <c r="G1323" s="309"/>
      <c r="H1323" s="309"/>
    </row>
    <row r="1324" spans="1:9">
      <c r="A1324" s="308"/>
      <c r="B1324" s="308"/>
      <c r="C1324" s="308"/>
      <c r="D1324" s="309"/>
      <c r="E1324" s="309"/>
      <c r="F1324" s="309"/>
      <c r="G1324" s="309"/>
      <c r="H1324" s="309"/>
    </row>
    <row r="1325" spans="1:9">
      <c r="A1325" s="35"/>
      <c r="B1325" s="35"/>
      <c r="C1325" s="35"/>
      <c r="D1325" s="34"/>
      <c r="E1325" s="34"/>
      <c r="F1325" s="34"/>
      <c r="G1325" s="34"/>
      <c r="H1325" s="34"/>
      <c r="I1325" s="242"/>
    </row>
    <row r="1326" spans="1:9">
      <c r="A1326" s="35"/>
      <c r="B1326" s="35"/>
      <c r="C1326" s="35"/>
      <c r="D1326" s="34"/>
      <c r="E1326" s="34"/>
      <c r="F1326" s="34"/>
      <c r="G1326" s="34"/>
      <c r="H1326" s="34"/>
      <c r="I1326" s="242"/>
    </row>
    <row r="1327" spans="1:9">
      <c r="A1327" s="35"/>
      <c r="B1327" s="35"/>
      <c r="C1327" s="35"/>
      <c r="D1327" s="34"/>
      <c r="E1327" s="34"/>
      <c r="F1327" s="34"/>
      <c r="G1327" s="34"/>
      <c r="H1327" s="34"/>
      <c r="I1327" s="242"/>
    </row>
    <row r="1328" spans="1:9">
      <c r="A1328" s="35"/>
      <c r="B1328" s="35"/>
      <c r="C1328" s="35"/>
      <c r="D1328" s="34"/>
      <c r="E1328" s="34"/>
      <c r="F1328" s="34"/>
      <c r="G1328" s="34"/>
      <c r="H1328" s="34"/>
      <c r="I1328" s="242"/>
    </row>
    <row r="1329" spans="1:9">
      <c r="A1329" s="35"/>
      <c r="B1329" s="35"/>
      <c r="C1329" s="35"/>
      <c r="D1329" s="34"/>
      <c r="E1329" s="34"/>
      <c r="F1329" s="34"/>
      <c r="G1329" s="34"/>
      <c r="H1329" s="34"/>
      <c r="I1329" s="242"/>
    </row>
    <row r="1330" spans="1:9">
      <c r="A1330" s="35"/>
      <c r="B1330" s="35"/>
      <c r="C1330" s="35"/>
      <c r="D1330" s="34"/>
      <c r="E1330" s="34"/>
      <c r="F1330" s="34"/>
      <c r="G1330" s="34"/>
      <c r="H1330" s="34"/>
      <c r="I1330" s="242"/>
    </row>
    <row r="1331" spans="1:9">
      <c r="A1331" s="35"/>
      <c r="B1331" s="35"/>
      <c r="C1331" s="35"/>
      <c r="D1331" s="34"/>
      <c r="E1331" s="34"/>
      <c r="F1331" s="34"/>
      <c r="G1331" s="34"/>
      <c r="H1331" s="34"/>
      <c r="I1331" s="242"/>
    </row>
    <row r="1332" spans="1:9">
      <c r="A1332" s="35"/>
      <c r="B1332" s="35"/>
      <c r="C1332" s="35"/>
      <c r="D1332" s="34"/>
      <c r="E1332" s="34"/>
      <c r="F1332" s="34"/>
      <c r="G1332" s="34"/>
      <c r="H1332" s="34"/>
      <c r="I1332" s="242"/>
    </row>
    <row r="1333" spans="1:9">
      <c r="A1333" s="867" t="s">
        <v>33</v>
      </c>
      <c r="B1333" s="867"/>
      <c r="C1333" s="867"/>
      <c r="D1333" s="867"/>
      <c r="E1333" s="867"/>
      <c r="F1333" s="867"/>
      <c r="G1333" s="867"/>
      <c r="H1333" s="867"/>
    </row>
    <row r="1334" spans="1:9">
      <c r="A1334" s="867" t="s">
        <v>1450</v>
      </c>
      <c r="B1334" s="867"/>
      <c r="C1334" s="867"/>
      <c r="D1334" s="867"/>
      <c r="E1334" s="867"/>
      <c r="F1334" s="867"/>
      <c r="G1334" s="867"/>
      <c r="H1334" s="867"/>
    </row>
    <row r="1335" spans="1:9">
      <c r="A1335" s="867" t="s">
        <v>32</v>
      </c>
      <c r="B1335" s="867"/>
      <c r="C1335" s="867"/>
      <c r="D1335" s="867"/>
      <c r="E1335" s="867"/>
      <c r="F1335" s="867"/>
      <c r="G1335" s="867"/>
      <c r="H1335" s="867"/>
    </row>
    <row r="1337" spans="1:9">
      <c r="A1337" s="868" t="s">
        <v>1385</v>
      </c>
      <c r="B1337" s="868"/>
      <c r="C1337" s="868"/>
      <c r="D1337" s="868"/>
      <c r="E1337" s="868"/>
      <c r="F1337" s="868"/>
      <c r="G1337" s="868"/>
      <c r="H1337" s="868"/>
      <c r="I1337" s="868"/>
    </row>
    <row r="1339" spans="1:9">
      <c r="A1339" s="869" t="s">
        <v>1386</v>
      </c>
      <c r="B1339" s="869"/>
      <c r="C1339" s="869"/>
      <c r="D1339" s="869"/>
      <c r="E1339" s="869"/>
      <c r="F1339" s="869"/>
      <c r="G1339" s="869"/>
      <c r="H1339" s="869"/>
      <c r="I1339" s="869"/>
    </row>
    <row r="1340" spans="1:9" ht="24">
      <c r="A1340" s="12" t="s">
        <v>30</v>
      </c>
      <c r="B1340" s="12" t="s">
        <v>29</v>
      </c>
      <c r="C1340" s="12" t="s">
        <v>28</v>
      </c>
      <c r="D1340" s="12" t="s">
        <v>27</v>
      </c>
      <c r="E1340" s="12" t="s">
        <v>26</v>
      </c>
      <c r="F1340" s="12" t="s">
        <v>25</v>
      </c>
      <c r="G1340" s="12" t="s">
        <v>24</v>
      </c>
      <c r="H1340" s="12" t="s">
        <v>1451</v>
      </c>
      <c r="I1340" s="16" t="s">
        <v>22</v>
      </c>
    </row>
    <row r="1341" spans="1:9">
      <c r="A1341" s="283">
        <v>1</v>
      </c>
      <c r="B1341" s="283">
        <v>22020503</v>
      </c>
      <c r="C1341" s="281" t="s">
        <v>16</v>
      </c>
      <c r="D1341" s="293">
        <v>620000</v>
      </c>
      <c r="E1341" s="281"/>
      <c r="F1341" s="281"/>
      <c r="G1341" s="281"/>
      <c r="H1341" s="20">
        <f t="shared" ref="H1341:H1347" si="45">D1341+G1341-F1341</f>
        <v>620000</v>
      </c>
      <c r="I1341" s="281"/>
    </row>
    <row r="1342" spans="1:9">
      <c r="A1342" s="283">
        <v>2</v>
      </c>
      <c r="B1342" s="283">
        <v>22020102</v>
      </c>
      <c r="C1342" s="281" t="s">
        <v>9</v>
      </c>
      <c r="D1342" s="293">
        <v>3000000</v>
      </c>
      <c r="E1342" s="281"/>
      <c r="F1342" s="281"/>
      <c r="G1342" s="281"/>
      <c r="H1342" s="20">
        <f t="shared" si="45"/>
        <v>3000000</v>
      </c>
      <c r="I1342" s="281"/>
    </row>
    <row r="1343" spans="1:9">
      <c r="A1343" s="283">
        <v>3</v>
      </c>
      <c r="B1343" s="283">
        <v>22020301</v>
      </c>
      <c r="C1343" s="281" t="s">
        <v>6</v>
      </c>
      <c r="D1343" s="293">
        <v>835000</v>
      </c>
      <c r="E1343" s="281"/>
      <c r="F1343" s="281"/>
      <c r="G1343" s="281"/>
      <c r="H1343" s="20">
        <f t="shared" si="45"/>
        <v>835000</v>
      </c>
      <c r="I1343" s="281"/>
    </row>
    <row r="1344" spans="1:9">
      <c r="A1344" s="283">
        <v>4</v>
      </c>
      <c r="B1344" s="283">
        <v>22020901</v>
      </c>
      <c r="C1344" s="281" t="s">
        <v>50</v>
      </c>
      <c r="D1344" s="293">
        <v>15000</v>
      </c>
      <c r="E1344" s="281"/>
      <c r="F1344" s="281"/>
      <c r="G1344" s="281"/>
      <c r="H1344" s="20">
        <f t="shared" si="45"/>
        <v>15000</v>
      </c>
      <c r="I1344" s="281"/>
    </row>
    <row r="1345" spans="1:9">
      <c r="A1345" s="283">
        <v>5</v>
      </c>
      <c r="B1345" s="283">
        <v>22020803</v>
      </c>
      <c r="C1345" s="281" t="s">
        <v>51</v>
      </c>
      <c r="D1345" s="293">
        <v>1050000</v>
      </c>
      <c r="E1345" s="281"/>
      <c r="F1345" s="281"/>
      <c r="G1345" s="281"/>
      <c r="H1345" s="20">
        <f t="shared" si="45"/>
        <v>1050000</v>
      </c>
      <c r="I1345" s="281"/>
    </row>
    <row r="1346" spans="1:9">
      <c r="A1346" s="283">
        <v>6</v>
      </c>
      <c r="B1346" s="283">
        <v>22020406</v>
      </c>
      <c r="C1346" s="281" t="s">
        <v>13</v>
      </c>
      <c r="D1346" s="293">
        <v>480000</v>
      </c>
      <c r="E1346" s="281"/>
      <c r="F1346" s="281"/>
      <c r="G1346" s="281"/>
      <c r="H1346" s="20">
        <f t="shared" si="45"/>
        <v>480000</v>
      </c>
      <c r="I1346" s="281"/>
    </row>
    <row r="1347" spans="1:9" ht="42">
      <c r="A1347" s="11">
        <v>7</v>
      </c>
      <c r="B1347" s="283">
        <v>22021004</v>
      </c>
      <c r="C1347" s="281" t="s">
        <v>1383</v>
      </c>
      <c r="D1347" s="611"/>
      <c r="E1347" s="612">
        <v>80000000</v>
      </c>
      <c r="F1347" s="613"/>
      <c r="G1347" s="174">
        <v>80000000</v>
      </c>
      <c r="H1347" s="20">
        <f t="shared" si="45"/>
        <v>80000000</v>
      </c>
      <c r="I1347" s="234" t="s">
        <v>1384</v>
      </c>
    </row>
    <row r="1348" spans="1:9">
      <c r="A1348" s="870" t="s">
        <v>0</v>
      </c>
      <c r="B1348" s="871"/>
      <c r="C1348" s="872"/>
      <c r="D1348" s="2">
        <f>SUM(D1341:D1347)</f>
        <v>6000000</v>
      </c>
      <c r="E1348" s="2">
        <f t="shared" ref="E1348:H1348" si="46">SUM(E1341:E1347)</f>
        <v>80000000</v>
      </c>
      <c r="F1348" s="2">
        <f t="shared" si="46"/>
        <v>0</v>
      </c>
      <c r="G1348" s="2">
        <f t="shared" si="46"/>
        <v>80000000</v>
      </c>
      <c r="H1348" s="2">
        <f t="shared" si="46"/>
        <v>86000000</v>
      </c>
      <c r="I1348" s="9"/>
    </row>
    <row r="1349" spans="1:9">
      <c r="A1349" s="1"/>
      <c r="B1349" s="297"/>
      <c r="C1349" s="299"/>
      <c r="D1349" s="300"/>
      <c r="E1349" s="301"/>
      <c r="F1349" s="302"/>
      <c r="G1349" s="298"/>
      <c r="H1349" s="298"/>
    </row>
    <row r="1350" spans="1:9">
      <c r="A1350" s="1"/>
      <c r="B1350" s="297"/>
      <c r="C1350" s="299"/>
      <c r="D1350" s="300"/>
      <c r="E1350" s="301"/>
      <c r="F1350" s="302"/>
      <c r="G1350" s="298"/>
      <c r="H1350" s="298"/>
    </row>
    <row r="1351" spans="1:9">
      <c r="A1351" s="1"/>
      <c r="B1351" s="297"/>
      <c r="C1351" s="299"/>
      <c r="D1351" s="300"/>
      <c r="E1351" s="301"/>
      <c r="F1351" s="302"/>
      <c r="G1351" s="298"/>
      <c r="H1351" s="298"/>
    </row>
    <row r="1352" spans="1:9">
      <c r="A1352" s="1"/>
      <c r="B1352" s="297"/>
      <c r="C1352" s="299"/>
      <c r="D1352" s="300"/>
      <c r="E1352" s="301"/>
      <c r="F1352" s="302"/>
      <c r="G1352" s="298"/>
      <c r="H1352" s="298"/>
    </row>
    <row r="1353" spans="1:9">
      <c r="A1353" s="1"/>
      <c r="B1353" s="297"/>
      <c r="C1353" s="299"/>
      <c r="D1353" s="300"/>
      <c r="E1353" s="301"/>
      <c r="F1353" s="302"/>
      <c r="G1353" s="298"/>
      <c r="H1353" s="298"/>
    </row>
    <row r="1354" spans="1:9">
      <c r="A1354" s="1"/>
      <c r="B1354" s="297"/>
      <c r="C1354" s="299"/>
      <c r="D1354" s="300"/>
      <c r="E1354" s="301"/>
      <c r="F1354" s="302"/>
      <c r="G1354" s="298"/>
      <c r="H1354" s="298"/>
    </row>
    <row r="1355" spans="1:9">
      <c r="A1355" s="1"/>
      <c r="B1355" s="297"/>
      <c r="C1355" s="299"/>
      <c r="D1355" s="300"/>
      <c r="E1355" s="301"/>
      <c r="F1355" s="302"/>
      <c r="G1355" s="298"/>
      <c r="H1355" s="298"/>
    </row>
    <row r="1356" spans="1:9">
      <c r="A1356" s="1"/>
      <c r="B1356" s="297"/>
      <c r="C1356" s="299"/>
      <c r="D1356" s="300"/>
      <c r="E1356" s="301"/>
      <c r="F1356" s="302"/>
      <c r="G1356" s="298"/>
      <c r="H1356" s="298"/>
    </row>
    <row r="1357" spans="1:9">
      <c r="A1357" s="1"/>
      <c r="B1357" s="297"/>
      <c r="C1357" s="299"/>
      <c r="D1357" s="300"/>
      <c r="E1357" s="301"/>
      <c r="F1357" s="302"/>
      <c r="G1357" s="298"/>
      <c r="H1357" s="298"/>
    </row>
    <row r="1358" spans="1:9">
      <c r="A1358" s="1"/>
      <c r="B1358" s="297"/>
      <c r="C1358" s="299"/>
      <c r="D1358" s="300"/>
      <c r="E1358" s="301"/>
      <c r="F1358" s="302"/>
      <c r="G1358" s="298"/>
      <c r="H1358" s="298"/>
    </row>
    <row r="1359" spans="1:9">
      <c r="A1359" s="1"/>
      <c r="B1359" s="297"/>
      <c r="C1359" s="299"/>
      <c r="D1359" s="300"/>
      <c r="E1359" s="301"/>
      <c r="F1359" s="302"/>
      <c r="G1359" s="298"/>
      <c r="H1359" s="298"/>
    </row>
    <row r="1360" spans="1:9">
      <c r="A1360" s="1"/>
      <c r="B1360" s="297"/>
      <c r="C1360" s="299"/>
      <c r="D1360" s="300"/>
      <c r="E1360" s="301"/>
      <c r="F1360" s="302"/>
      <c r="G1360" s="298"/>
      <c r="H1360" s="298"/>
    </row>
    <row r="1361" spans="1:9">
      <c r="A1361" s="1"/>
      <c r="B1361" s="297"/>
      <c r="C1361" s="299"/>
      <c r="D1361" s="300"/>
      <c r="E1361" s="301"/>
      <c r="F1361" s="302"/>
      <c r="G1361" s="298"/>
      <c r="H1361" s="298"/>
    </row>
    <row r="1362" spans="1:9">
      <c r="A1362" s="1"/>
      <c r="B1362" s="297"/>
      <c r="C1362" s="299"/>
      <c r="D1362" s="300"/>
      <c r="E1362" s="301"/>
      <c r="F1362" s="302"/>
      <c r="G1362" s="298"/>
      <c r="H1362" s="298"/>
    </row>
    <row r="1363" spans="1:9">
      <c r="A1363" s="1"/>
      <c r="B1363" s="297"/>
      <c r="C1363" s="299"/>
      <c r="D1363" s="300"/>
      <c r="E1363" s="301"/>
      <c r="F1363" s="302"/>
      <c r="G1363" s="298"/>
      <c r="H1363" s="298"/>
    </row>
    <row r="1364" spans="1:9">
      <c r="A1364" s="1"/>
      <c r="B1364" s="297"/>
      <c r="C1364" s="299"/>
      <c r="D1364" s="300"/>
      <c r="E1364" s="301"/>
      <c r="F1364" s="302"/>
      <c r="G1364" s="298"/>
      <c r="H1364" s="298"/>
    </row>
    <row r="1365" spans="1:9">
      <c r="A1365" s="1"/>
      <c r="B1365" s="297"/>
      <c r="C1365" s="299"/>
      <c r="D1365" s="300"/>
      <c r="E1365" s="301"/>
      <c r="F1365" s="302"/>
      <c r="G1365" s="298"/>
      <c r="H1365" s="298"/>
    </row>
    <row r="1366" spans="1:9">
      <c r="A1366" s="308"/>
      <c r="B1366" s="308"/>
      <c r="C1366" s="308"/>
      <c r="D1366" s="309"/>
      <c r="E1366" s="309"/>
      <c r="F1366" s="309"/>
      <c r="G1366" s="309"/>
      <c r="H1366" s="309"/>
    </row>
    <row r="1367" spans="1:9">
      <c r="A1367" s="308"/>
      <c r="B1367" s="308"/>
      <c r="C1367" s="308"/>
      <c r="D1367" s="309"/>
      <c r="E1367" s="309"/>
      <c r="F1367" s="309"/>
      <c r="G1367" s="309"/>
      <c r="H1367" s="309"/>
    </row>
    <row r="1368" spans="1:9">
      <c r="A1368" s="35"/>
      <c r="B1368" s="35"/>
      <c r="C1368" s="35"/>
      <c r="D1368" s="34"/>
      <c r="E1368" s="34"/>
      <c r="F1368" s="34"/>
      <c r="G1368" s="34"/>
      <c r="H1368" s="34"/>
      <c r="I1368" s="242"/>
    </row>
    <row r="1369" spans="1:9">
      <c r="A1369" s="35"/>
      <c r="B1369" s="35"/>
      <c r="C1369" s="35"/>
      <c r="D1369" s="34"/>
      <c r="E1369" s="34"/>
      <c r="F1369" s="34"/>
      <c r="G1369" s="34"/>
      <c r="H1369" s="34"/>
      <c r="I1369" s="242"/>
    </row>
    <row r="1370" spans="1:9">
      <c r="A1370" s="35"/>
      <c r="B1370" s="35"/>
      <c r="C1370" s="35"/>
      <c r="D1370" s="34"/>
      <c r="E1370" s="34"/>
      <c r="F1370" s="34"/>
      <c r="G1370" s="34"/>
      <c r="H1370" s="34"/>
      <c r="I1370" s="242"/>
    </row>
    <row r="1371" spans="1:9">
      <c r="A1371" s="35"/>
      <c r="B1371" s="35"/>
      <c r="C1371" s="35"/>
      <c r="D1371" s="34"/>
      <c r="E1371" s="34"/>
      <c r="F1371" s="34"/>
      <c r="G1371" s="34"/>
      <c r="H1371" s="34"/>
      <c r="I1371" s="242"/>
    </row>
    <row r="1372" spans="1:9">
      <c r="A1372" s="35"/>
      <c r="B1372" s="35"/>
      <c r="C1372" s="35"/>
      <c r="D1372" s="34"/>
      <c r="E1372" s="34"/>
      <c r="F1372" s="34"/>
      <c r="G1372" s="34"/>
      <c r="H1372" s="34"/>
      <c r="I1372" s="242"/>
    </row>
    <row r="1373" spans="1:9">
      <c r="A1373" s="867" t="s">
        <v>33</v>
      </c>
      <c r="B1373" s="867"/>
      <c r="C1373" s="867"/>
      <c r="D1373" s="867"/>
      <c r="E1373" s="867"/>
      <c r="F1373" s="867"/>
      <c r="G1373" s="867"/>
      <c r="H1373" s="867"/>
    </row>
    <row r="1374" spans="1:9">
      <c r="A1374" s="867" t="s">
        <v>1450</v>
      </c>
      <c r="B1374" s="867"/>
      <c r="C1374" s="867"/>
      <c r="D1374" s="867"/>
      <c r="E1374" s="867"/>
      <c r="F1374" s="867"/>
      <c r="G1374" s="867"/>
      <c r="H1374" s="867"/>
    </row>
    <row r="1375" spans="1:9">
      <c r="A1375" s="867" t="s">
        <v>32</v>
      </c>
      <c r="B1375" s="867"/>
      <c r="C1375" s="867"/>
      <c r="D1375" s="867"/>
      <c r="E1375" s="867"/>
      <c r="F1375" s="867"/>
      <c r="G1375" s="867"/>
      <c r="H1375" s="867"/>
    </row>
    <row r="1377" spans="1:9">
      <c r="A1377" s="868" t="s">
        <v>436</v>
      </c>
      <c r="B1377" s="868"/>
      <c r="C1377" s="868"/>
      <c r="D1377" s="868"/>
      <c r="E1377" s="868"/>
      <c r="F1377" s="868"/>
      <c r="G1377" s="868"/>
      <c r="H1377" s="868"/>
      <c r="I1377" s="868"/>
    </row>
    <row r="1379" spans="1:9">
      <c r="A1379" s="869" t="s">
        <v>157</v>
      </c>
      <c r="B1379" s="869"/>
      <c r="C1379" s="869"/>
      <c r="D1379" s="869"/>
      <c r="E1379" s="869"/>
      <c r="F1379" s="869"/>
      <c r="G1379" s="869"/>
      <c r="H1379" s="869"/>
      <c r="I1379" s="869"/>
    </row>
    <row r="1380" spans="1:9" ht="24">
      <c r="A1380" s="12" t="s">
        <v>30</v>
      </c>
      <c r="B1380" s="12" t="s">
        <v>29</v>
      </c>
      <c r="C1380" s="12" t="s">
        <v>28</v>
      </c>
      <c r="D1380" s="12" t="s">
        <v>27</v>
      </c>
      <c r="E1380" s="12" t="s">
        <v>26</v>
      </c>
      <c r="F1380" s="12" t="s">
        <v>25</v>
      </c>
      <c r="G1380" s="12" t="s">
        <v>24</v>
      </c>
      <c r="H1380" s="12" t="s">
        <v>1451</v>
      </c>
      <c r="I1380" s="16" t="s">
        <v>22</v>
      </c>
    </row>
    <row r="1381" spans="1:9">
      <c r="A1381" s="24" t="s">
        <v>82</v>
      </c>
      <c r="B1381" s="7">
        <v>22020605</v>
      </c>
      <c r="C1381" s="6" t="s">
        <v>44</v>
      </c>
      <c r="D1381" s="4">
        <v>100000</v>
      </c>
      <c r="E1381" s="19">
        <v>0</v>
      </c>
      <c r="F1381" s="19">
        <v>0</v>
      </c>
      <c r="G1381" s="22"/>
      <c r="H1381" s="17">
        <f t="shared" ref="H1381:H1390" si="47">D1381+G1381-F1381</f>
        <v>100000</v>
      </c>
      <c r="I1381" s="9"/>
    </row>
    <row r="1382" spans="1:9">
      <c r="A1382" s="23" t="s">
        <v>81</v>
      </c>
      <c r="B1382" s="7">
        <v>22020803</v>
      </c>
      <c r="C1382" s="6" t="s">
        <v>51</v>
      </c>
      <c r="D1382" s="4">
        <v>150000</v>
      </c>
      <c r="E1382" s="19">
        <v>0</v>
      </c>
      <c r="F1382" s="19">
        <v>0</v>
      </c>
      <c r="G1382" s="22"/>
      <c r="H1382" s="17">
        <f t="shared" si="47"/>
        <v>150000</v>
      </c>
      <c r="I1382" s="9"/>
    </row>
    <row r="1383" spans="1:9">
      <c r="A1383" s="23" t="s">
        <v>80</v>
      </c>
      <c r="B1383" s="7">
        <v>22021007</v>
      </c>
      <c r="C1383" s="6" t="s">
        <v>1</v>
      </c>
      <c r="D1383" s="4">
        <v>430000</v>
      </c>
      <c r="E1383" s="19">
        <v>0</v>
      </c>
      <c r="F1383" s="19">
        <v>0</v>
      </c>
      <c r="G1383" s="22">
        <v>1500000</v>
      </c>
      <c r="H1383" s="17">
        <f t="shared" si="47"/>
        <v>1930000</v>
      </c>
      <c r="I1383" s="9" t="s">
        <v>8</v>
      </c>
    </row>
    <row r="1384" spans="1:9">
      <c r="A1384" s="23" t="s">
        <v>79</v>
      </c>
      <c r="B1384" s="7">
        <v>22021001</v>
      </c>
      <c r="C1384" s="6" t="s">
        <v>37</v>
      </c>
      <c r="D1384" s="4">
        <v>220000</v>
      </c>
      <c r="E1384" s="19">
        <v>0</v>
      </c>
      <c r="F1384" s="19">
        <v>0</v>
      </c>
      <c r="G1384" s="22"/>
      <c r="H1384" s="17">
        <f t="shared" si="47"/>
        <v>220000</v>
      </c>
      <c r="I1384" s="9"/>
    </row>
    <row r="1385" spans="1:9">
      <c r="A1385" s="23" t="s">
        <v>78</v>
      </c>
      <c r="B1385" s="7">
        <v>22020501</v>
      </c>
      <c r="C1385" s="6" t="s">
        <v>3</v>
      </c>
      <c r="D1385" s="4">
        <v>900000</v>
      </c>
      <c r="E1385" s="19">
        <v>0</v>
      </c>
      <c r="F1385" s="19">
        <v>0</v>
      </c>
      <c r="G1385" s="22">
        <f>2000000+500000</f>
        <v>2500000</v>
      </c>
      <c r="H1385" s="17">
        <f t="shared" si="47"/>
        <v>3400000</v>
      </c>
      <c r="I1385" s="9" t="s">
        <v>8</v>
      </c>
    </row>
    <row r="1386" spans="1:9">
      <c r="A1386" s="23" t="s">
        <v>77</v>
      </c>
      <c r="B1386" s="7">
        <v>22020402</v>
      </c>
      <c r="C1386" s="6" t="s">
        <v>4</v>
      </c>
      <c r="D1386" s="4">
        <v>400000</v>
      </c>
      <c r="E1386" s="4">
        <v>100000</v>
      </c>
      <c r="F1386" s="19">
        <v>0</v>
      </c>
      <c r="G1386" s="22"/>
      <c r="H1386" s="17">
        <f t="shared" si="47"/>
        <v>400000</v>
      </c>
      <c r="I1386" s="9"/>
    </row>
    <row r="1387" spans="1:9">
      <c r="A1387" s="23" t="s">
        <v>76</v>
      </c>
      <c r="B1387" s="7">
        <v>22020305</v>
      </c>
      <c r="C1387" s="6" t="s">
        <v>19</v>
      </c>
      <c r="D1387" s="4">
        <v>200000</v>
      </c>
      <c r="E1387" s="19">
        <v>0</v>
      </c>
      <c r="F1387" s="19">
        <v>0</v>
      </c>
      <c r="G1387" s="22">
        <v>1000000</v>
      </c>
      <c r="H1387" s="17">
        <f t="shared" si="47"/>
        <v>1200000</v>
      </c>
      <c r="I1387" s="9" t="s">
        <v>8</v>
      </c>
    </row>
    <row r="1388" spans="1:9">
      <c r="A1388" s="23" t="s">
        <v>75</v>
      </c>
      <c r="B1388" s="7">
        <v>22020301</v>
      </c>
      <c r="C1388" s="6" t="s">
        <v>6</v>
      </c>
      <c r="D1388" s="4">
        <v>500000</v>
      </c>
      <c r="E1388" s="19">
        <v>0</v>
      </c>
      <c r="F1388" s="19">
        <v>0</v>
      </c>
      <c r="G1388" s="22"/>
      <c r="H1388" s="17">
        <f t="shared" si="47"/>
        <v>500000</v>
      </c>
      <c r="I1388" s="9"/>
    </row>
    <row r="1389" spans="1:9">
      <c r="A1389" s="5">
        <v>9</v>
      </c>
      <c r="B1389" s="7">
        <v>22020202</v>
      </c>
      <c r="C1389" s="6" t="s">
        <v>7</v>
      </c>
      <c r="D1389" s="4">
        <v>200000</v>
      </c>
      <c r="E1389" s="19">
        <v>0</v>
      </c>
      <c r="F1389" s="19">
        <v>0</v>
      </c>
      <c r="G1389" s="4"/>
      <c r="H1389" s="17">
        <f t="shared" si="47"/>
        <v>200000</v>
      </c>
      <c r="I1389" s="9"/>
    </row>
    <row r="1390" spans="1:9">
      <c r="A1390" s="5">
        <v>10</v>
      </c>
      <c r="B1390" s="7">
        <v>22020102</v>
      </c>
      <c r="C1390" s="6" t="s">
        <v>9</v>
      </c>
      <c r="D1390" s="4">
        <v>900000</v>
      </c>
      <c r="E1390" s="4">
        <v>340000</v>
      </c>
      <c r="F1390" s="19">
        <v>0</v>
      </c>
      <c r="G1390" s="4"/>
      <c r="H1390" s="17">
        <f t="shared" si="47"/>
        <v>900000</v>
      </c>
      <c r="I1390" s="9"/>
    </row>
    <row r="1391" spans="1:9">
      <c r="A1391" s="870" t="s">
        <v>0</v>
      </c>
      <c r="B1391" s="871"/>
      <c r="C1391" s="872"/>
      <c r="D1391" s="2">
        <f>SUM(D1381:D1390)</f>
        <v>4000000</v>
      </c>
      <c r="E1391" s="2">
        <f>SUM(E1381:E1390)</f>
        <v>440000</v>
      </c>
      <c r="F1391" s="2">
        <f>SUM(F1381:F1390)</f>
        <v>0</v>
      </c>
      <c r="G1391" s="2">
        <f>SUM(G1381:G1390)</f>
        <v>5000000</v>
      </c>
      <c r="H1391" s="2">
        <f>SUM(H1381:H1390)</f>
        <v>9000000</v>
      </c>
      <c r="I1391" s="9"/>
    </row>
    <row r="1392" spans="1:9">
      <c r="A1392" s="267"/>
      <c r="B1392" s="267"/>
      <c r="C1392" s="267"/>
      <c r="D1392" s="268"/>
      <c r="E1392" s="268"/>
      <c r="F1392" s="268"/>
      <c r="G1392" s="268"/>
      <c r="H1392" s="268"/>
    </row>
    <row r="1393" spans="1:8">
      <c r="A1393" s="1"/>
      <c r="B1393" s="297"/>
      <c r="C1393" s="299"/>
      <c r="D1393" s="300"/>
      <c r="E1393" s="301"/>
      <c r="F1393" s="302"/>
      <c r="G1393" s="298"/>
      <c r="H1393" s="298"/>
    </row>
    <row r="1394" spans="1:8">
      <c r="A1394" s="1"/>
      <c r="B1394" s="297"/>
      <c r="C1394" s="299"/>
      <c r="D1394" s="300"/>
      <c r="E1394" s="301"/>
      <c r="F1394" s="302"/>
      <c r="G1394" s="298"/>
      <c r="H1394" s="298"/>
    </row>
    <row r="1395" spans="1:8">
      <c r="A1395" s="1"/>
      <c r="B1395" s="297"/>
      <c r="C1395" s="299"/>
      <c r="D1395" s="300"/>
      <c r="E1395" s="301"/>
      <c r="F1395" s="302"/>
      <c r="G1395" s="298"/>
      <c r="H1395" s="298"/>
    </row>
    <row r="1396" spans="1:8">
      <c r="A1396" s="1"/>
      <c r="B1396" s="297"/>
      <c r="C1396" s="299"/>
      <c r="D1396" s="300"/>
      <c r="E1396" s="301"/>
      <c r="F1396" s="302"/>
      <c r="G1396" s="298"/>
      <c r="H1396" s="298"/>
    </row>
    <row r="1397" spans="1:8">
      <c r="A1397" s="1"/>
      <c r="B1397" s="297"/>
      <c r="C1397" s="299"/>
      <c r="D1397" s="300"/>
      <c r="E1397" s="301"/>
      <c r="F1397" s="302"/>
      <c r="G1397" s="298"/>
      <c r="H1397" s="298"/>
    </row>
    <row r="1398" spans="1:8">
      <c r="A1398" s="1"/>
      <c r="B1398" s="297"/>
      <c r="C1398" s="299"/>
      <c r="D1398" s="300"/>
      <c r="E1398" s="301"/>
      <c r="F1398" s="302"/>
      <c r="G1398" s="298"/>
      <c r="H1398" s="298"/>
    </row>
    <row r="1399" spans="1:8">
      <c r="A1399" s="1"/>
      <c r="B1399" s="297"/>
      <c r="C1399" s="299"/>
      <c r="D1399" s="300"/>
      <c r="E1399" s="301"/>
      <c r="F1399" s="302"/>
      <c r="G1399" s="298"/>
      <c r="H1399" s="298"/>
    </row>
    <row r="1400" spans="1:8">
      <c r="A1400" s="1"/>
      <c r="B1400" s="297"/>
      <c r="C1400" s="299"/>
      <c r="D1400" s="300"/>
      <c r="E1400" s="301"/>
      <c r="F1400" s="302"/>
      <c r="G1400" s="298"/>
      <c r="H1400" s="298"/>
    </row>
    <row r="1401" spans="1:8">
      <c r="A1401" s="1"/>
      <c r="B1401" s="297"/>
      <c r="C1401" s="299"/>
      <c r="D1401" s="300"/>
      <c r="E1401" s="301"/>
      <c r="F1401" s="302"/>
      <c r="G1401" s="298"/>
      <c r="H1401" s="298"/>
    </row>
    <row r="1402" spans="1:8">
      <c r="A1402" s="1"/>
      <c r="B1402" s="297"/>
      <c r="C1402" s="299"/>
      <c r="D1402" s="300"/>
      <c r="E1402" s="301"/>
      <c r="F1402" s="302"/>
      <c r="G1402" s="298"/>
      <c r="H1402" s="298"/>
    </row>
    <row r="1403" spans="1:8">
      <c r="A1403" s="1"/>
      <c r="B1403" s="297"/>
      <c r="C1403" s="299"/>
      <c r="D1403" s="300"/>
      <c r="E1403" s="301"/>
      <c r="F1403" s="302"/>
      <c r="G1403" s="298"/>
      <c r="H1403" s="298"/>
    </row>
    <row r="1404" spans="1:8">
      <c r="A1404" s="1"/>
      <c r="B1404" s="297"/>
      <c r="C1404" s="299"/>
      <c r="D1404" s="300"/>
      <c r="E1404" s="301"/>
      <c r="F1404" s="302"/>
      <c r="G1404" s="298"/>
      <c r="H1404" s="298"/>
    </row>
    <row r="1405" spans="1:8">
      <c r="A1405" s="1"/>
      <c r="B1405" s="297"/>
      <c r="C1405" s="299"/>
      <c r="D1405" s="300"/>
      <c r="E1405" s="301"/>
      <c r="F1405" s="302"/>
      <c r="G1405" s="298"/>
      <c r="H1405" s="298"/>
    </row>
    <row r="1406" spans="1:8">
      <c r="A1406" s="1"/>
      <c r="B1406" s="297"/>
      <c r="C1406" s="299"/>
      <c r="D1406" s="300"/>
      <c r="E1406" s="301"/>
      <c r="F1406" s="302"/>
      <c r="G1406" s="298"/>
      <c r="H1406" s="298"/>
    </row>
    <row r="1407" spans="1:8">
      <c r="A1407" s="1"/>
      <c r="B1407" s="297"/>
      <c r="C1407" s="299"/>
      <c r="D1407" s="300"/>
      <c r="E1407" s="301"/>
      <c r="F1407" s="302"/>
      <c r="G1407" s="298"/>
      <c r="H1407" s="298"/>
    </row>
    <row r="1408" spans="1:8">
      <c r="A1408" s="1"/>
      <c r="B1408" s="297"/>
      <c r="C1408" s="299"/>
      <c r="D1408" s="300"/>
      <c r="E1408" s="301"/>
      <c r="F1408" s="302"/>
      <c r="G1408" s="298"/>
      <c r="H1408" s="298"/>
    </row>
    <row r="1409" spans="1:9">
      <c r="A1409" s="308"/>
      <c r="B1409" s="308"/>
      <c r="C1409" s="308"/>
      <c r="D1409" s="309"/>
      <c r="E1409" s="309"/>
      <c r="F1409" s="309"/>
      <c r="G1409" s="309"/>
      <c r="H1409" s="309"/>
    </row>
    <row r="1410" spans="1:9">
      <c r="A1410" s="308"/>
      <c r="B1410" s="308"/>
      <c r="C1410" s="308"/>
      <c r="D1410" s="309"/>
      <c r="E1410" s="309"/>
      <c r="F1410" s="309"/>
      <c r="G1410" s="309"/>
      <c r="H1410" s="309"/>
    </row>
    <row r="1411" spans="1:9">
      <c r="A1411" s="35"/>
      <c r="B1411" s="35"/>
      <c r="C1411" s="35"/>
      <c r="D1411" s="34"/>
      <c r="E1411" s="34"/>
      <c r="F1411" s="34"/>
      <c r="G1411" s="34"/>
      <c r="H1411" s="34"/>
      <c r="I1411" s="242"/>
    </row>
    <row r="1412" spans="1:9">
      <c r="A1412" s="35"/>
      <c r="B1412" s="35"/>
      <c r="C1412" s="35"/>
      <c r="D1412" s="34"/>
      <c r="E1412" s="34"/>
      <c r="F1412" s="34"/>
      <c r="G1412" s="34"/>
      <c r="H1412" s="34"/>
      <c r="I1412" s="242"/>
    </row>
    <row r="1413" spans="1:9">
      <c r="A1413" s="35"/>
      <c r="B1413" s="35"/>
      <c r="C1413" s="35"/>
      <c r="D1413" s="34"/>
      <c r="E1413" s="34"/>
      <c r="F1413" s="34"/>
      <c r="G1413" s="34"/>
      <c r="H1413" s="34"/>
      <c r="I1413" s="242"/>
    </row>
    <row r="1414" spans="1:9">
      <c r="A1414" s="35"/>
      <c r="B1414" s="35"/>
      <c r="C1414" s="35"/>
      <c r="D1414" s="34"/>
      <c r="E1414" s="34"/>
      <c r="F1414" s="34"/>
      <c r="G1414" s="34"/>
      <c r="H1414" s="34"/>
      <c r="I1414" s="242"/>
    </row>
    <row r="1415" spans="1:9">
      <c r="A1415" s="867" t="s">
        <v>33</v>
      </c>
      <c r="B1415" s="867"/>
      <c r="C1415" s="867"/>
      <c r="D1415" s="867"/>
      <c r="E1415" s="867"/>
      <c r="F1415" s="867"/>
      <c r="G1415" s="867"/>
      <c r="H1415" s="867"/>
    </row>
    <row r="1416" spans="1:9">
      <c r="A1416" s="867" t="s">
        <v>1450</v>
      </c>
      <c r="B1416" s="867"/>
      <c r="C1416" s="867"/>
      <c r="D1416" s="867"/>
      <c r="E1416" s="867"/>
      <c r="F1416" s="867"/>
      <c r="G1416" s="867"/>
      <c r="H1416" s="867"/>
    </row>
    <row r="1417" spans="1:9">
      <c r="A1417" s="867" t="s">
        <v>32</v>
      </c>
      <c r="B1417" s="867"/>
      <c r="C1417" s="867"/>
      <c r="D1417" s="867"/>
      <c r="E1417" s="867"/>
      <c r="F1417" s="867"/>
      <c r="G1417" s="867"/>
      <c r="H1417" s="867"/>
    </row>
    <row r="1419" spans="1:9">
      <c r="A1419" s="868" t="s">
        <v>679</v>
      </c>
      <c r="B1419" s="868"/>
      <c r="C1419" s="868"/>
      <c r="D1419" s="868"/>
      <c r="E1419" s="868"/>
      <c r="F1419" s="868"/>
      <c r="G1419" s="868"/>
      <c r="H1419" s="868"/>
      <c r="I1419" s="868"/>
    </row>
    <row r="1421" spans="1:9">
      <c r="A1421" s="869" t="s">
        <v>680</v>
      </c>
      <c r="B1421" s="869"/>
      <c r="C1421" s="869"/>
      <c r="D1421" s="869"/>
      <c r="E1421" s="869"/>
      <c r="F1421" s="869"/>
      <c r="G1421" s="869"/>
      <c r="H1421" s="869"/>
      <c r="I1421" s="869"/>
    </row>
    <row r="1422" spans="1:9" ht="24">
      <c r="A1422" s="12" t="s">
        <v>30</v>
      </c>
      <c r="B1422" s="12" t="s">
        <v>29</v>
      </c>
      <c r="C1422" s="12" t="s">
        <v>28</v>
      </c>
      <c r="D1422" s="12" t="s">
        <v>27</v>
      </c>
      <c r="E1422" s="12" t="s">
        <v>26</v>
      </c>
      <c r="F1422" s="12" t="s">
        <v>25</v>
      </c>
      <c r="G1422" s="12" t="s">
        <v>24</v>
      </c>
      <c r="H1422" s="12" t="s">
        <v>1451</v>
      </c>
      <c r="I1422" s="16" t="s">
        <v>22</v>
      </c>
    </row>
    <row r="1423" spans="1:9">
      <c r="A1423" s="5" t="s">
        <v>82</v>
      </c>
      <c r="B1423" s="7">
        <v>22020102</v>
      </c>
      <c r="C1423" s="6" t="s">
        <v>9</v>
      </c>
      <c r="D1423" s="4">
        <v>1000000</v>
      </c>
      <c r="E1423" s="4"/>
      <c r="F1423" s="4"/>
      <c r="G1423" s="4"/>
      <c r="H1423" s="17">
        <f t="shared" ref="H1423:H1449" si="48">D1423+G1423-F1423</f>
        <v>1000000</v>
      </c>
      <c r="I1423" s="9"/>
    </row>
    <row r="1424" spans="1:9">
      <c r="A1424" s="5" t="s">
        <v>80</v>
      </c>
      <c r="B1424" s="7">
        <v>22020201</v>
      </c>
      <c r="C1424" s="6" t="s">
        <v>35</v>
      </c>
      <c r="D1424" s="4">
        <v>1000000</v>
      </c>
      <c r="E1424" s="4"/>
      <c r="F1424" s="4"/>
      <c r="G1424" s="4"/>
      <c r="H1424" s="17">
        <f t="shared" si="48"/>
        <v>1000000</v>
      </c>
      <c r="I1424" s="9"/>
    </row>
    <row r="1425" spans="1:9">
      <c r="A1425" s="5" t="s">
        <v>79</v>
      </c>
      <c r="B1425" s="7">
        <v>22020202</v>
      </c>
      <c r="C1425" s="6" t="s">
        <v>7</v>
      </c>
      <c r="D1425" s="4">
        <v>250000</v>
      </c>
      <c r="E1425" s="4"/>
      <c r="F1425" s="4"/>
      <c r="G1425" s="4"/>
      <c r="H1425" s="17">
        <f t="shared" si="48"/>
        <v>250000</v>
      </c>
      <c r="I1425" s="9"/>
    </row>
    <row r="1426" spans="1:9">
      <c r="A1426" s="5" t="s">
        <v>78</v>
      </c>
      <c r="B1426" s="7">
        <v>22020203</v>
      </c>
      <c r="C1426" s="6" t="s">
        <v>57</v>
      </c>
      <c r="D1426" s="4">
        <v>200000</v>
      </c>
      <c r="E1426" s="4"/>
      <c r="F1426" s="4"/>
      <c r="G1426" s="4"/>
      <c r="H1426" s="17">
        <f t="shared" si="48"/>
        <v>200000</v>
      </c>
      <c r="I1426" s="9"/>
    </row>
    <row r="1427" spans="1:9">
      <c r="A1427" s="5" t="s">
        <v>76</v>
      </c>
      <c r="B1427" s="7">
        <v>22020301</v>
      </c>
      <c r="C1427" s="6" t="s">
        <v>6</v>
      </c>
      <c r="D1427" s="4">
        <v>1000000</v>
      </c>
      <c r="E1427" s="4"/>
      <c r="F1427" s="4"/>
      <c r="G1427" s="4"/>
      <c r="H1427" s="17">
        <f t="shared" si="48"/>
        <v>1000000</v>
      </c>
      <c r="I1427" s="9"/>
    </row>
    <row r="1428" spans="1:9">
      <c r="A1428" s="5" t="s">
        <v>75</v>
      </c>
      <c r="B1428" s="7">
        <v>22020303</v>
      </c>
      <c r="C1428" s="6" t="s">
        <v>53</v>
      </c>
      <c r="D1428" s="4">
        <v>300000</v>
      </c>
      <c r="E1428" s="4"/>
      <c r="F1428" s="4"/>
      <c r="G1428" s="4"/>
      <c r="H1428" s="17">
        <f t="shared" si="48"/>
        <v>300000</v>
      </c>
      <c r="I1428" s="9"/>
    </row>
    <row r="1429" spans="1:9">
      <c r="A1429" s="5" t="s">
        <v>108</v>
      </c>
      <c r="B1429" s="7">
        <v>22020304</v>
      </c>
      <c r="C1429" s="6" t="s">
        <v>681</v>
      </c>
      <c r="D1429" s="4">
        <v>200000</v>
      </c>
      <c r="E1429" s="4"/>
      <c r="F1429" s="4"/>
      <c r="G1429" s="4"/>
      <c r="H1429" s="17">
        <f t="shared" si="48"/>
        <v>200000</v>
      </c>
      <c r="I1429" s="9"/>
    </row>
    <row r="1430" spans="1:9">
      <c r="A1430" s="5" t="s">
        <v>104</v>
      </c>
      <c r="B1430" s="7">
        <v>22020401</v>
      </c>
      <c r="C1430" s="6" t="s">
        <v>5</v>
      </c>
      <c r="D1430" s="4">
        <v>1962500</v>
      </c>
      <c r="E1430" s="4"/>
      <c r="F1430" s="4"/>
      <c r="G1430" s="4"/>
      <c r="H1430" s="17">
        <f t="shared" si="48"/>
        <v>1962500</v>
      </c>
      <c r="I1430" s="9"/>
    </row>
    <row r="1431" spans="1:9">
      <c r="A1431" s="5" t="s">
        <v>683</v>
      </c>
      <c r="B1431" s="7">
        <v>22020402</v>
      </c>
      <c r="C1431" s="6" t="s">
        <v>4</v>
      </c>
      <c r="D1431" s="4">
        <v>900000</v>
      </c>
      <c r="E1431" s="4"/>
      <c r="F1431" s="4"/>
      <c r="G1431" s="4"/>
      <c r="H1431" s="17">
        <f t="shared" si="48"/>
        <v>900000</v>
      </c>
      <c r="I1431" s="9"/>
    </row>
    <row r="1432" spans="1:9">
      <c r="A1432" s="5" t="s">
        <v>684</v>
      </c>
      <c r="B1432" s="7">
        <v>22020405</v>
      </c>
      <c r="C1432" s="6" t="s">
        <v>2</v>
      </c>
      <c r="D1432" s="4">
        <v>1500000</v>
      </c>
      <c r="E1432" s="4"/>
      <c r="F1432" s="4"/>
      <c r="G1432" s="4"/>
      <c r="H1432" s="17">
        <f t="shared" si="48"/>
        <v>1500000</v>
      </c>
      <c r="I1432" s="9"/>
    </row>
    <row r="1433" spans="1:9">
      <c r="A1433" s="5" t="s">
        <v>685</v>
      </c>
      <c r="B1433" s="7">
        <v>22020406</v>
      </c>
      <c r="C1433" s="6" t="s">
        <v>13</v>
      </c>
      <c r="D1433" s="4">
        <v>8000000</v>
      </c>
      <c r="E1433" s="4"/>
      <c r="F1433" s="4"/>
      <c r="G1433" s="4"/>
      <c r="H1433" s="17">
        <f t="shared" si="48"/>
        <v>8000000</v>
      </c>
      <c r="I1433" s="9"/>
    </row>
    <row r="1434" spans="1:9">
      <c r="A1434" s="5" t="s">
        <v>686</v>
      </c>
      <c r="B1434" s="7">
        <v>22020412</v>
      </c>
      <c r="C1434" s="6" t="s">
        <v>213</v>
      </c>
      <c r="D1434" s="4">
        <v>9000000</v>
      </c>
      <c r="E1434" s="4">
        <v>800000</v>
      </c>
      <c r="F1434" s="4">
        <v>4000000</v>
      </c>
      <c r="G1434" s="4"/>
      <c r="H1434" s="17">
        <f t="shared" si="48"/>
        <v>5000000</v>
      </c>
      <c r="I1434" s="9" t="s">
        <v>64</v>
      </c>
    </row>
    <row r="1435" spans="1:9">
      <c r="A1435" s="5" t="s">
        <v>687</v>
      </c>
      <c r="B1435" s="7">
        <v>22020501</v>
      </c>
      <c r="C1435" s="6" t="s">
        <v>3</v>
      </c>
      <c r="D1435" s="4">
        <v>1200000</v>
      </c>
      <c r="E1435" s="4"/>
      <c r="F1435" s="4"/>
      <c r="G1435" s="4"/>
      <c r="H1435" s="17">
        <f t="shared" si="48"/>
        <v>1200000</v>
      </c>
      <c r="I1435" s="9"/>
    </row>
    <row r="1436" spans="1:9">
      <c r="A1436" s="5" t="s">
        <v>688</v>
      </c>
      <c r="B1436" s="7">
        <v>22020503</v>
      </c>
      <c r="C1436" s="6" t="s">
        <v>16</v>
      </c>
      <c r="D1436" s="4">
        <v>6368000</v>
      </c>
      <c r="E1436" s="4">
        <v>985000</v>
      </c>
      <c r="F1436" s="4"/>
      <c r="G1436" s="4"/>
      <c r="H1436" s="17">
        <f t="shared" si="48"/>
        <v>6368000</v>
      </c>
      <c r="I1436" s="9"/>
    </row>
    <row r="1437" spans="1:9">
      <c r="A1437" s="5" t="s">
        <v>690</v>
      </c>
      <c r="B1437" s="7">
        <v>22020601</v>
      </c>
      <c r="C1437" s="6" t="s">
        <v>58</v>
      </c>
      <c r="D1437" s="4">
        <v>800000</v>
      </c>
      <c r="E1437" s="4"/>
      <c r="F1437" s="4"/>
      <c r="G1437" s="4"/>
      <c r="H1437" s="17">
        <f t="shared" si="48"/>
        <v>800000</v>
      </c>
      <c r="I1437" s="9"/>
    </row>
    <row r="1438" spans="1:9">
      <c r="A1438" s="5" t="s">
        <v>691</v>
      </c>
      <c r="B1438" s="7">
        <v>22020605</v>
      </c>
      <c r="C1438" s="6" t="s">
        <v>44</v>
      </c>
      <c r="D1438" s="4">
        <v>190000</v>
      </c>
      <c r="E1438" s="4"/>
      <c r="F1438" s="4"/>
      <c r="G1438" s="4"/>
      <c r="H1438" s="17">
        <f t="shared" si="48"/>
        <v>190000</v>
      </c>
      <c r="I1438" s="9"/>
    </row>
    <row r="1439" spans="1:9">
      <c r="A1439" s="5" t="s">
        <v>693</v>
      </c>
      <c r="B1439" s="7">
        <v>22020709</v>
      </c>
      <c r="C1439" s="6" t="s">
        <v>682</v>
      </c>
      <c r="D1439" s="4">
        <v>1472500</v>
      </c>
      <c r="E1439" s="4"/>
      <c r="F1439" s="4"/>
      <c r="G1439" s="4"/>
      <c r="H1439" s="17">
        <f t="shared" si="48"/>
        <v>1472500</v>
      </c>
      <c r="I1439" s="9"/>
    </row>
    <row r="1440" spans="1:9">
      <c r="A1440" s="5" t="s">
        <v>694</v>
      </c>
      <c r="B1440" s="7">
        <v>22020711</v>
      </c>
      <c r="C1440" s="6" t="s">
        <v>65</v>
      </c>
      <c r="D1440" s="4">
        <v>500000</v>
      </c>
      <c r="E1440" s="4"/>
      <c r="F1440" s="4"/>
      <c r="G1440" s="4"/>
      <c r="H1440" s="17">
        <f t="shared" si="48"/>
        <v>500000</v>
      </c>
      <c r="I1440" s="9"/>
    </row>
    <row r="1441" spans="1:9">
      <c r="A1441" s="5" t="s">
        <v>696</v>
      </c>
      <c r="B1441" s="7">
        <v>22020801</v>
      </c>
      <c r="C1441" s="6" t="s">
        <v>52</v>
      </c>
      <c r="D1441" s="4">
        <v>3665000</v>
      </c>
      <c r="E1441" s="4"/>
      <c r="F1441" s="4"/>
      <c r="G1441" s="4"/>
      <c r="H1441" s="17">
        <f t="shared" si="48"/>
        <v>3665000</v>
      </c>
      <c r="I1441" s="9"/>
    </row>
    <row r="1442" spans="1:9">
      <c r="A1442" s="5" t="s">
        <v>698</v>
      </c>
      <c r="B1442" s="7">
        <v>22021001</v>
      </c>
      <c r="C1442" s="6" t="s">
        <v>37</v>
      </c>
      <c r="D1442" s="4">
        <v>500000</v>
      </c>
      <c r="E1442" s="4"/>
      <c r="F1442" s="4"/>
      <c r="G1442" s="4"/>
      <c r="H1442" s="17">
        <f t="shared" si="48"/>
        <v>500000</v>
      </c>
      <c r="I1442" s="9"/>
    </row>
    <row r="1443" spans="1:9">
      <c r="A1443" s="5" t="s">
        <v>699</v>
      </c>
      <c r="B1443" s="7">
        <v>22021002</v>
      </c>
      <c r="C1443" s="6" t="s">
        <v>59</v>
      </c>
      <c r="D1443" s="4">
        <v>250000</v>
      </c>
      <c r="E1443" s="4"/>
      <c r="F1443" s="4"/>
      <c r="G1443" s="4"/>
      <c r="H1443" s="17">
        <f t="shared" si="48"/>
        <v>250000</v>
      </c>
      <c r="I1443" s="9"/>
    </row>
    <row r="1444" spans="1:9">
      <c r="A1444" s="5" t="s">
        <v>700</v>
      </c>
      <c r="B1444" s="7">
        <v>22021003</v>
      </c>
      <c r="C1444" s="6" t="s">
        <v>18</v>
      </c>
      <c r="D1444" s="4">
        <v>1000000</v>
      </c>
      <c r="E1444" s="4"/>
      <c r="F1444" s="4"/>
      <c r="G1444" s="4"/>
      <c r="H1444" s="17">
        <f t="shared" si="48"/>
        <v>1000000</v>
      </c>
      <c r="I1444" s="9"/>
    </row>
    <row r="1445" spans="1:9">
      <c r="A1445" s="5" t="s">
        <v>701</v>
      </c>
      <c r="B1445" s="7">
        <v>22021006</v>
      </c>
      <c r="C1445" s="6" t="s">
        <v>60</v>
      </c>
      <c r="D1445" s="4">
        <v>190000</v>
      </c>
      <c r="E1445" s="4"/>
      <c r="F1445" s="4"/>
      <c r="G1445" s="4"/>
      <c r="H1445" s="17">
        <f t="shared" si="48"/>
        <v>190000</v>
      </c>
      <c r="I1445" s="9"/>
    </row>
    <row r="1446" spans="1:9">
      <c r="A1446" s="5" t="s">
        <v>702</v>
      </c>
      <c r="B1446" s="7">
        <v>22021007</v>
      </c>
      <c r="C1446" s="6" t="s">
        <v>1</v>
      </c>
      <c r="D1446" s="4">
        <v>1000000</v>
      </c>
      <c r="E1446" s="4"/>
      <c r="F1446" s="4"/>
      <c r="G1446" s="4">
        <v>11248500</v>
      </c>
      <c r="H1446" s="17">
        <f t="shared" si="48"/>
        <v>12248500</v>
      </c>
      <c r="I1446" s="9" t="s">
        <v>8</v>
      </c>
    </row>
    <row r="1447" spans="1:9">
      <c r="A1447" s="5" t="s">
        <v>703</v>
      </c>
      <c r="B1447" s="7">
        <v>22021008</v>
      </c>
      <c r="C1447" s="6" t="s">
        <v>49</v>
      </c>
      <c r="D1447" s="4">
        <v>285000</v>
      </c>
      <c r="E1447" s="4"/>
      <c r="F1447" s="4"/>
      <c r="G1447" s="4"/>
      <c r="H1447" s="17">
        <f t="shared" si="48"/>
        <v>285000</v>
      </c>
      <c r="I1447" s="9"/>
    </row>
    <row r="1448" spans="1:9">
      <c r="A1448" s="5" t="s">
        <v>704</v>
      </c>
      <c r="B1448" s="7">
        <v>22021052</v>
      </c>
      <c r="C1448" s="6" t="s">
        <v>15</v>
      </c>
      <c r="D1448" s="4">
        <v>1000000</v>
      </c>
      <c r="E1448" s="4"/>
      <c r="F1448" s="4"/>
      <c r="G1448" s="4"/>
      <c r="H1448" s="17">
        <f t="shared" si="48"/>
        <v>1000000</v>
      </c>
      <c r="I1448" s="9"/>
    </row>
    <row r="1449" spans="1:9">
      <c r="A1449" s="5" t="s">
        <v>705</v>
      </c>
      <c r="B1449" s="7">
        <v>22021060</v>
      </c>
      <c r="C1449" s="6" t="s">
        <v>34</v>
      </c>
      <c r="D1449" s="4">
        <v>26767000</v>
      </c>
      <c r="E1449" s="4">
        <v>4600000</v>
      </c>
      <c r="F1449" s="4"/>
      <c r="G1449" s="4"/>
      <c r="H1449" s="17">
        <f t="shared" si="48"/>
        <v>26767000</v>
      </c>
      <c r="I1449" s="9"/>
    </row>
    <row r="1450" spans="1:9">
      <c r="A1450" s="870" t="s">
        <v>0</v>
      </c>
      <c r="B1450" s="871"/>
      <c r="C1450" s="872"/>
      <c r="D1450" s="2">
        <f>SUM(D1423:D1449)</f>
        <v>70500000</v>
      </c>
      <c r="E1450" s="2">
        <f>SUM(E1423:E1449)</f>
        <v>6385000</v>
      </c>
      <c r="F1450" s="2">
        <f>SUM(F1423:F1449)</f>
        <v>4000000</v>
      </c>
      <c r="G1450" s="2">
        <f>SUM(G1423:G1449)</f>
        <v>11248500</v>
      </c>
      <c r="H1450" s="2">
        <f>SUM(H1423:H1449)</f>
        <v>77748500</v>
      </c>
      <c r="I1450" s="9"/>
    </row>
  </sheetData>
  <mergeCells count="204">
    <mergeCell ref="A130:I130"/>
    <mergeCell ref="A132:I132"/>
    <mergeCell ref="A190:C190"/>
    <mergeCell ref="A252:H252"/>
    <mergeCell ref="A253:H253"/>
    <mergeCell ref="A254:H254"/>
    <mergeCell ref="A280:C280"/>
    <mergeCell ref="A256:I256"/>
    <mergeCell ref="A258:I258"/>
    <mergeCell ref="A212:H212"/>
    <mergeCell ref="A214:I214"/>
    <mergeCell ref="A216:I216"/>
    <mergeCell ref="A232:C232"/>
    <mergeCell ref="A211:H211"/>
    <mergeCell ref="A210:H210"/>
    <mergeCell ref="A1:H1"/>
    <mergeCell ref="A2:H2"/>
    <mergeCell ref="A3:H3"/>
    <mergeCell ref="A5:I5"/>
    <mergeCell ref="A7:I7"/>
    <mergeCell ref="A30:C30"/>
    <mergeCell ref="A832:H832"/>
    <mergeCell ref="A752:I752"/>
    <mergeCell ref="A754:I754"/>
    <mergeCell ref="A794:I794"/>
    <mergeCell ref="A722:C722"/>
    <mergeCell ref="A748:H748"/>
    <mergeCell ref="A749:H749"/>
    <mergeCell ref="A750:H750"/>
    <mergeCell ref="A383:I383"/>
    <mergeCell ref="A585:I585"/>
    <mergeCell ref="A170:H170"/>
    <mergeCell ref="A172:I172"/>
    <mergeCell ref="A174:I174"/>
    <mergeCell ref="A377:H377"/>
    <mergeCell ref="A378:H378"/>
    <mergeCell ref="A460:H460"/>
    <mergeCell ref="A461:H461"/>
    <mergeCell ref="A126:H126"/>
    <mergeCell ref="A294:H294"/>
    <mergeCell ref="A464:I464"/>
    <mergeCell ref="A466:I466"/>
    <mergeCell ref="A482:C482"/>
    <mergeCell ref="A582:H582"/>
    <mergeCell ref="A583:H583"/>
    <mergeCell ref="A543:H543"/>
    <mergeCell ref="A544:H544"/>
    <mergeCell ref="A545:H545"/>
    <mergeCell ref="A339:I339"/>
    <mergeCell ref="A295:H295"/>
    <mergeCell ref="A519:C519"/>
    <mergeCell ref="A313:C313"/>
    <mergeCell ref="A341:I341"/>
    <mergeCell ref="A379:H379"/>
    <mergeCell ref="A407:C407"/>
    <mergeCell ref="A381:I381"/>
    <mergeCell ref="A297:I297"/>
    <mergeCell ref="A299:I299"/>
    <mergeCell ref="A462:H462"/>
    <mergeCell ref="A546:I546"/>
    <mergeCell ref="A548:I548"/>
    <mergeCell ref="A418:H418"/>
    <mergeCell ref="A419:H419"/>
    <mergeCell ref="A584:H584"/>
    <mergeCell ref="A792:H792"/>
    <mergeCell ref="A777:C777"/>
    <mergeCell ref="A508:I508"/>
    <mergeCell ref="A502:H502"/>
    <mergeCell ref="A503:H503"/>
    <mergeCell ref="A504:H504"/>
    <mergeCell ref="A506:I506"/>
    <mergeCell ref="A587:I587"/>
    <mergeCell ref="A579:C579"/>
    <mergeCell ref="A606:C606"/>
    <mergeCell ref="A791:H791"/>
    <mergeCell ref="A664:H664"/>
    <mergeCell ref="A665:H665"/>
    <mergeCell ref="A666:H666"/>
    <mergeCell ref="A668:I668"/>
    <mergeCell ref="A670:I670"/>
    <mergeCell ref="A684:C684"/>
    <mergeCell ref="A623:H623"/>
    <mergeCell ref="A624:H624"/>
    <mergeCell ref="A625:H625"/>
    <mergeCell ref="A626:I626"/>
    <mergeCell ref="A628:I628"/>
    <mergeCell ref="A649:C649"/>
    <mergeCell ref="A816:C816"/>
    <mergeCell ref="A796:I796"/>
    <mergeCell ref="A706:H706"/>
    <mergeCell ref="A878:I878"/>
    <mergeCell ref="A831:H831"/>
    <mergeCell ref="A873:H873"/>
    <mergeCell ref="A874:H874"/>
    <mergeCell ref="A875:H875"/>
    <mergeCell ref="A876:I876"/>
    <mergeCell ref="A835:I835"/>
    <mergeCell ref="A833:H833"/>
    <mergeCell ref="A710:I710"/>
    <mergeCell ref="A712:I712"/>
    <mergeCell ref="A790:H790"/>
    <mergeCell ref="A1416:H1416"/>
    <mergeCell ref="A1417:H1417"/>
    <mergeCell ref="A1419:I1419"/>
    <mergeCell ref="A1421:I1421"/>
    <mergeCell ref="A1450:C1450"/>
    <mergeCell ref="A919:I919"/>
    <mergeCell ref="A921:I921"/>
    <mergeCell ref="A936:C936"/>
    <mergeCell ref="A837:I837"/>
    <mergeCell ref="A855:C855"/>
    <mergeCell ref="A1415:H1415"/>
    <mergeCell ref="A957:H957"/>
    <mergeCell ref="A1375:H1375"/>
    <mergeCell ref="A958:H958"/>
    <mergeCell ref="A1207:H1207"/>
    <mergeCell ref="A1208:H1208"/>
    <mergeCell ref="A1209:H1209"/>
    <mergeCell ref="A1249:H1249"/>
    <mergeCell ref="A1250:H1250"/>
    <mergeCell ref="A1251:H1251"/>
    <mergeCell ref="A1293:H1293"/>
    <mergeCell ref="A1295:I1295"/>
    <mergeCell ref="A1297:I1297"/>
    <mergeCell ref="A1373:H1373"/>
    <mergeCell ref="A43:H43"/>
    <mergeCell ref="A44:H44"/>
    <mergeCell ref="A45:H45"/>
    <mergeCell ref="A47:I47"/>
    <mergeCell ref="A49:I49"/>
    <mergeCell ref="A88:I88"/>
    <mergeCell ref="A90:I90"/>
    <mergeCell ref="A707:H707"/>
    <mergeCell ref="A708:H708"/>
    <mergeCell ref="A64:C64"/>
    <mergeCell ref="A84:H84"/>
    <mergeCell ref="A85:H85"/>
    <mergeCell ref="A86:H86"/>
    <mergeCell ref="A106:C106"/>
    <mergeCell ref="A335:H335"/>
    <mergeCell ref="A336:H336"/>
    <mergeCell ref="A337:H337"/>
    <mergeCell ref="A355:C355"/>
    <mergeCell ref="A293:H293"/>
    <mergeCell ref="A168:H168"/>
    <mergeCell ref="A169:H169"/>
    <mergeCell ref="A147:C147"/>
    <mergeCell ref="A127:H127"/>
    <mergeCell ref="A128:H128"/>
    <mergeCell ref="A1337:I1337"/>
    <mergeCell ref="A1339:I1339"/>
    <mergeCell ref="A1348:C1348"/>
    <mergeCell ref="A1391:C1391"/>
    <mergeCell ref="A1377:I1377"/>
    <mergeCell ref="A1379:I1379"/>
    <mergeCell ref="A1374:H1374"/>
    <mergeCell ref="A1319:C1319"/>
    <mergeCell ref="A1211:I1211"/>
    <mergeCell ref="A1292:H1292"/>
    <mergeCell ref="A1291:H1291"/>
    <mergeCell ref="A1255:I1255"/>
    <mergeCell ref="A1268:C1268"/>
    <mergeCell ref="A1213:I1213"/>
    <mergeCell ref="A1236:C1236"/>
    <mergeCell ref="A1253:I1253"/>
    <mergeCell ref="A1127:I1127"/>
    <mergeCell ref="A1088:I1088"/>
    <mergeCell ref="A1086:I1086"/>
    <mergeCell ref="A1171:I1171"/>
    <mergeCell ref="A900:C900"/>
    <mergeCell ref="A1165:H1165"/>
    <mergeCell ref="A1333:H1333"/>
    <mergeCell ref="A1334:H1334"/>
    <mergeCell ref="A1335:H1335"/>
    <mergeCell ref="A1169:I1169"/>
    <mergeCell ref="A1166:H1166"/>
    <mergeCell ref="A1167:H1167"/>
    <mergeCell ref="A915:H915"/>
    <mergeCell ref="A916:H916"/>
    <mergeCell ref="A917:H917"/>
    <mergeCell ref="A420:H420"/>
    <mergeCell ref="A422:I422"/>
    <mergeCell ref="A424:I424"/>
    <mergeCell ref="A429:C429"/>
    <mergeCell ref="A1194:C1194"/>
    <mergeCell ref="A1150:C1150"/>
    <mergeCell ref="A1072:C1072"/>
    <mergeCell ref="A1082:H1082"/>
    <mergeCell ref="A1045:I1045"/>
    <mergeCell ref="A1047:I1047"/>
    <mergeCell ref="A956:H956"/>
    <mergeCell ref="A962:I962"/>
    <mergeCell ref="A1003:C1003"/>
    <mergeCell ref="A1041:H1041"/>
    <mergeCell ref="A1042:H1042"/>
    <mergeCell ref="A1043:H1043"/>
    <mergeCell ref="A960:I960"/>
    <mergeCell ref="A1129:I1129"/>
    <mergeCell ref="A1083:H1083"/>
    <mergeCell ref="A1084:H1084"/>
    <mergeCell ref="A1110:C1110"/>
    <mergeCell ref="A1123:H1123"/>
    <mergeCell ref="A1124:H1124"/>
    <mergeCell ref="A1125:H1125"/>
  </mergeCells>
  <conditionalFormatting sqref="A218:F231">
    <cfRule type="expression" dxfId="127" priority="88">
      <formula>#REF!=1</formula>
    </cfRule>
    <cfRule type="expression" dxfId="126" priority="81">
      <formula>#REF!=9</formula>
    </cfRule>
    <cfRule type="expression" dxfId="125" priority="87">
      <formula>#REF!=2</formula>
    </cfRule>
    <cfRule type="expression" dxfId="124" priority="86">
      <formula>#REF!=3</formula>
    </cfRule>
    <cfRule type="expression" dxfId="123" priority="85">
      <formula>#REF!=4</formula>
    </cfRule>
    <cfRule type="expression" dxfId="122" priority="84">
      <formula>#REF!=5</formula>
    </cfRule>
    <cfRule type="expression" dxfId="121" priority="83">
      <formula>#REF!=6</formula>
    </cfRule>
    <cfRule type="expression" dxfId="120" priority="82">
      <formula>#REF!=7</formula>
    </cfRule>
  </conditionalFormatting>
  <conditionalFormatting sqref="A1341:G1346 I1341:I1346">
    <cfRule type="expression" dxfId="119" priority="65">
      <formula>#REF!=9</formula>
    </cfRule>
    <cfRule type="expression" dxfId="118" priority="66">
      <formula>#REF!=7</formula>
    </cfRule>
    <cfRule type="expression" dxfId="117" priority="67">
      <formula>#REF!=6</formula>
    </cfRule>
    <cfRule type="expression" dxfId="116" priority="68">
      <formula>#REF!=5</formula>
    </cfRule>
    <cfRule type="expression" dxfId="115" priority="69">
      <formula>#REF!=4</formula>
    </cfRule>
    <cfRule type="expression" dxfId="114" priority="70">
      <formula>#REF!=3</formula>
    </cfRule>
    <cfRule type="expression" dxfId="113" priority="71">
      <formula>#REF!=2</formula>
    </cfRule>
    <cfRule type="expression" dxfId="112" priority="72">
      <formula>#REF!=1</formula>
    </cfRule>
  </conditionalFormatting>
  <conditionalFormatting sqref="B601:D603">
    <cfRule type="expression" dxfId="111" priority="25">
      <formula>$G601=9</formula>
    </cfRule>
    <cfRule type="expression" dxfId="110" priority="32">
      <formula>$G601=1</formula>
    </cfRule>
    <cfRule type="expression" dxfId="109" priority="31">
      <formula>$G601=2</formula>
    </cfRule>
    <cfRule type="expression" dxfId="108" priority="30">
      <formula>$G601=3</formula>
    </cfRule>
    <cfRule type="expression" dxfId="107" priority="28">
      <formula>$G601=5</formula>
    </cfRule>
    <cfRule type="expression" dxfId="106" priority="27">
      <formula>$G601=6</formula>
    </cfRule>
    <cfRule type="expression" dxfId="105" priority="26">
      <formula>$G601=7</formula>
    </cfRule>
    <cfRule type="expression" dxfId="104" priority="29">
      <formula>$G601=4</formula>
    </cfRule>
  </conditionalFormatting>
  <conditionalFormatting sqref="B1299:D1318">
    <cfRule type="expression" dxfId="103" priority="112">
      <formula>#REF!=1</formula>
    </cfRule>
    <cfRule type="expression" dxfId="102" priority="111">
      <formula>#REF!=2</formula>
    </cfRule>
    <cfRule type="expression" dxfId="101" priority="110">
      <formula>#REF!=3</formula>
    </cfRule>
    <cfRule type="expression" dxfId="100" priority="108">
      <formula>#REF!=5</formula>
    </cfRule>
    <cfRule type="expression" dxfId="99" priority="107">
      <formula>#REF!=6</formula>
    </cfRule>
    <cfRule type="expression" dxfId="98" priority="106">
      <formula>#REF!=7</formula>
    </cfRule>
    <cfRule type="expression" dxfId="97" priority="105">
      <formula>#REF!=9</formula>
    </cfRule>
    <cfRule type="expression" dxfId="96" priority="109">
      <formula>#REF!=4</formula>
    </cfRule>
  </conditionalFormatting>
  <conditionalFormatting sqref="B1320:D1320 B1349:D1365">
    <cfRule type="expression" dxfId="95" priority="233">
      <formula>#REF!=9</formula>
    </cfRule>
    <cfRule type="expression" dxfId="94" priority="240">
      <formula>#REF!=1</formula>
    </cfRule>
    <cfRule type="expression" dxfId="93" priority="239">
      <formula>#REF!=2</formula>
    </cfRule>
    <cfRule type="expression" dxfId="92" priority="238">
      <formula>#REF!=3</formula>
    </cfRule>
    <cfRule type="expression" dxfId="91" priority="237">
      <formula>#REF!=4</formula>
    </cfRule>
    <cfRule type="expression" dxfId="90" priority="236">
      <formula>#REF!=5</formula>
    </cfRule>
    <cfRule type="expression" dxfId="89" priority="235">
      <formula>#REF!=6</formula>
    </cfRule>
    <cfRule type="expression" dxfId="88" priority="234">
      <formula>#REF!=7</formula>
    </cfRule>
  </conditionalFormatting>
  <conditionalFormatting sqref="B1347:D1347">
    <cfRule type="expression" dxfId="87" priority="73">
      <formula>#REF!=9</formula>
    </cfRule>
    <cfRule type="expression" dxfId="86" priority="74">
      <formula>#REF!=7</formula>
    </cfRule>
    <cfRule type="expression" dxfId="85" priority="75">
      <formula>#REF!=6</formula>
    </cfRule>
    <cfRule type="expression" dxfId="84" priority="76">
      <formula>#REF!=5</formula>
    </cfRule>
    <cfRule type="expression" dxfId="83" priority="77">
      <formula>#REF!=4</formula>
    </cfRule>
    <cfRule type="expression" dxfId="82" priority="78">
      <formula>#REF!=3</formula>
    </cfRule>
    <cfRule type="expression" dxfId="81" priority="79">
      <formula>#REF!=2</formula>
    </cfRule>
    <cfRule type="expression" dxfId="80" priority="80">
      <formula>#REF!=1</formula>
    </cfRule>
  </conditionalFormatting>
  <conditionalFormatting sqref="B1393:D1408">
    <cfRule type="expression" dxfId="79" priority="2">
      <formula>#REF!=7</formula>
    </cfRule>
    <cfRule type="expression" dxfId="78" priority="1">
      <formula>#REF!=9</formula>
    </cfRule>
    <cfRule type="expression" dxfId="77" priority="3">
      <formula>#REF!=6</formula>
    </cfRule>
    <cfRule type="expression" dxfId="76" priority="4">
      <formula>#REF!=5</formula>
    </cfRule>
    <cfRule type="expression" dxfId="75" priority="5">
      <formula>#REF!=4</formula>
    </cfRule>
    <cfRule type="expression" dxfId="74" priority="6">
      <formula>#REF!=3</formula>
    </cfRule>
    <cfRule type="expression" dxfId="73" priority="7">
      <formula>#REF!=2</formula>
    </cfRule>
    <cfRule type="expression" dxfId="72" priority="8">
      <formula>#REF!=1</formula>
    </cfRule>
  </conditionalFormatting>
  <conditionalFormatting sqref="B176:E189">
    <cfRule type="expression" dxfId="71" priority="89">
      <formula>$G176=9</formula>
    </cfRule>
    <cfRule type="expression" dxfId="70" priority="96">
      <formula>$G176=1</formula>
    </cfRule>
    <cfRule type="expression" dxfId="69" priority="95">
      <formula>$G176=2</formula>
    </cfRule>
    <cfRule type="expression" dxfId="68" priority="94">
      <formula>$G176=3</formula>
    </cfRule>
    <cfRule type="expression" dxfId="67" priority="93">
      <formula>$G176=4</formula>
    </cfRule>
    <cfRule type="expression" dxfId="66" priority="92">
      <formula>$G176=5</formula>
    </cfRule>
    <cfRule type="expression" dxfId="65" priority="91">
      <formula>$G176=6</formula>
    </cfRule>
    <cfRule type="expression" dxfId="64" priority="90">
      <formula>$G176=7</formula>
    </cfRule>
  </conditionalFormatting>
  <conditionalFormatting sqref="B1215:E1235">
    <cfRule type="expression" dxfId="63" priority="98">
      <formula>#REF!=7</formula>
    </cfRule>
    <cfRule type="expression" dxfId="62" priority="99">
      <formula>#REF!=6</formula>
    </cfRule>
    <cfRule type="expression" dxfId="61" priority="100">
      <formula>#REF!=5</formula>
    </cfRule>
    <cfRule type="expression" dxfId="60" priority="101">
      <formula>#REF!=4</formula>
    </cfRule>
    <cfRule type="expression" dxfId="59" priority="102">
      <formula>#REF!=3</formula>
    </cfRule>
    <cfRule type="expression" dxfId="58" priority="104">
      <formula>#REF!=1</formula>
    </cfRule>
    <cfRule type="expression" dxfId="57" priority="97">
      <formula>#REF!=9</formula>
    </cfRule>
    <cfRule type="expression" dxfId="56" priority="103">
      <formula>#REF!=2</formula>
    </cfRule>
  </conditionalFormatting>
  <conditionalFormatting sqref="C301:C312 E302:E311 F302:G312">
    <cfRule type="expression" dxfId="55" priority="284">
      <formula>#REF!=5</formula>
    </cfRule>
    <cfRule type="expression" dxfId="54" priority="281">
      <formula>#REF!=9</formula>
    </cfRule>
    <cfRule type="expression" dxfId="53" priority="282">
      <formula>#REF!=7</formula>
    </cfRule>
    <cfRule type="expression" dxfId="52" priority="283">
      <formula>#REF!=6</formula>
    </cfRule>
    <cfRule type="expression" dxfId="51" priority="285">
      <formula>#REF!=4</formula>
    </cfRule>
    <cfRule type="expression" dxfId="50" priority="286">
      <formula>#REF!=3</formula>
    </cfRule>
    <cfRule type="expression" dxfId="49" priority="287">
      <formula>#REF!=2</formula>
    </cfRule>
    <cfRule type="expression" dxfId="48" priority="288">
      <formula>#REF!=1</formula>
    </cfRule>
  </conditionalFormatting>
  <conditionalFormatting sqref="E301:G301">
    <cfRule type="expression" dxfId="47" priority="296">
      <formula>#REF!=1</formula>
    </cfRule>
    <cfRule type="expression" dxfId="46" priority="289">
      <formula>#REF!=9</formula>
    </cfRule>
    <cfRule type="expression" dxfId="45" priority="290">
      <formula>#REF!=7</formula>
    </cfRule>
    <cfRule type="expression" dxfId="44" priority="291">
      <formula>#REF!=6</formula>
    </cfRule>
    <cfRule type="expression" dxfId="43" priority="292">
      <formula>#REF!=5</formula>
    </cfRule>
    <cfRule type="expression" dxfId="42" priority="293">
      <formula>#REF!=4</formula>
    </cfRule>
    <cfRule type="expression" dxfId="41" priority="294">
      <formula>#REF!=3</formula>
    </cfRule>
    <cfRule type="expression" dxfId="40" priority="295">
      <formula>#REF!=2</formula>
    </cfRule>
  </conditionalFormatting>
  <conditionalFormatting sqref="G4:H4 B9:D29">
    <cfRule type="expression" dxfId="39" priority="129">
      <formula>#REF!=9</formula>
    </cfRule>
    <cfRule type="expression" dxfId="38" priority="135">
      <formula>#REF!=2</formula>
    </cfRule>
    <cfRule type="expression" dxfId="37" priority="134">
      <formula>#REF!=3</formula>
    </cfRule>
    <cfRule type="expression" dxfId="36" priority="133">
      <formula>#REF!=4</formula>
    </cfRule>
    <cfRule type="expression" dxfId="35" priority="132">
      <formula>#REF!=5</formula>
    </cfRule>
    <cfRule type="expression" dxfId="34" priority="131">
      <formula>#REF!=6</formula>
    </cfRule>
    <cfRule type="expression" dxfId="33" priority="130">
      <formula>#REF!=7</formula>
    </cfRule>
    <cfRule type="expression" dxfId="32" priority="136">
      <formula>#REF!=1</formula>
    </cfRule>
  </conditionalFormatting>
  <hyperlinks>
    <hyperlink ref="I1149" r:id="rId1" display="http://192.168.137.7/expenditure/ministry_finance/add_expenditure/add_fund.php?budget_id=23341&amp;code=22020503&amp;new=new" xr:uid="{00000000-0004-0000-0E00-000000000000}"/>
    <hyperlink ref="I1148" r:id="rId2" display="http://192.168.137.7/expenditure/ministry_finance/add_expenditure/add_fund.php?budget_id=23345&amp;code=22021058&amp;new=new" xr:uid="{00000000-0004-0000-0E00-000001000000}"/>
    <hyperlink ref="I1147" r:id="rId3" display="http://192.168.137.7/expenditure/ministry_finance/add_expenditure/add_fund.php?budget_id=23343&amp;code=22021049&amp;new=new" xr:uid="{00000000-0004-0000-0E00-000002000000}"/>
    <hyperlink ref="I1146" r:id="rId4" display="http://192.168.137.7/expenditure/ministry_finance/add_expenditure/add_fund.php?budget_id=23375&amp;code=22021003&amp;new=new" xr:uid="{00000000-0004-0000-0E00-000003000000}"/>
    <hyperlink ref="I1145" r:id="rId5" display="http://192.168.137.7/expenditure/ministry_finance/add_expenditure/add_fund.php?budget_id=23357&amp;code=22020402&amp;new=new" xr:uid="{00000000-0004-0000-0E00-000004000000}"/>
    <hyperlink ref="I1143" r:id="rId6" display="http://192.168.137.7/expenditure/ministry_finance/add_expenditure/add_fund.php?budget_id=23340&amp;code=22021060&amp;new=new" xr:uid="{00000000-0004-0000-0E00-000005000000}"/>
    <hyperlink ref="I1142" r:id="rId7" display="http://192.168.137.7/expenditure/ministry_finance/add_expenditure/add_fund.php?budget_id=23342&amp;code=22020415&amp;new=new" xr:uid="{00000000-0004-0000-0E00-000006000000}"/>
    <hyperlink ref="I1141" r:id="rId8" display="http://192.168.137.7/expenditure/ministry_finance/add_expenditure/add_fund.php?budget_id=23344&amp;code=22021063&amp;new=new" xr:uid="{00000000-0004-0000-0E00-000007000000}"/>
    <hyperlink ref="I1139" r:id="rId9" display="http://192.168.137.7/expenditure/ministry_finance/add_expenditure/add_fund.php?budget_id=23356&amp;code=22020501&amp;new=new" xr:uid="{00000000-0004-0000-0E00-000008000000}"/>
    <hyperlink ref="I1138" r:id="rId10" display="http://192.168.137.7/expenditure/ministry_finance/add_expenditure/add_fund.php?budget_id=23358&amp;code=22020305&amp;new=new" xr:uid="{00000000-0004-0000-0E00-000009000000}"/>
    <hyperlink ref="I1137" r:id="rId11" display="http://192.168.137.7/expenditure/ministry_finance/add_expenditure/add_fund.php?budget_id=23359&amp;code=22020301&amp;new=new" xr:uid="{00000000-0004-0000-0E00-00000A000000}"/>
    <hyperlink ref="I1136" r:id="rId12" display="http://192.168.137.7/expenditure/ministry_finance/add_expenditure/add_fund.php?budget_id=23363&amp;code=22020202&amp;new=new" xr:uid="{00000000-0004-0000-0E00-00000B000000}"/>
    <hyperlink ref="I1135" r:id="rId13" display="http://192.168.137.7/expenditure/ministry_finance/add_expenditure/add_fund.php?budget_id=23367&amp;code=22020201&amp;new=new" xr:uid="{00000000-0004-0000-0E00-00000C000000}"/>
    <hyperlink ref="I1134" r:id="rId14" display="http://192.168.137.7/expenditure/ministry_finance/add_expenditure/add_fund.php?budget_id=23371&amp;code=22020102&amp;new=new" xr:uid="{00000000-0004-0000-0E00-00000D000000}"/>
    <hyperlink ref="I1133" r:id="rId15" display="http://192.168.137.7/expenditure/ministry_finance/add_expenditure/add_fund.php?budget_id=23374&amp;code=22021001&amp;new=new" xr:uid="{00000000-0004-0000-0E00-00000E000000}"/>
    <hyperlink ref="I1131" r:id="rId16" display="http://192.168.137.7/expenditure/ministry_finance/add_expenditure/add_fund.php?budget_id=24064&amp;code=22020401&amp;new=new" xr:uid="{00000000-0004-0000-0E00-00000F000000}"/>
    <hyperlink ref="I1108" r:id="rId17" display="http://192.168.137.7/expenditure/ministry_finance/add_expenditure/add_fund.php?budget_id=23703&amp;code=22021060&amp;new=new" xr:uid="{00000000-0004-0000-0E00-000010000000}"/>
    <hyperlink ref="I1107" r:id="rId18" display="http://192.168.137.7/expenditure/ministry_finance/add_expenditure/add_fund.php?budget_id=23704&amp;code=22020406&amp;new=new" xr:uid="{00000000-0004-0000-0E00-000011000000}"/>
    <hyperlink ref="I1106" r:id="rId19" display="http://192.168.137.7/expenditure/ministry_finance/add_expenditure/add_fund.php?budget_id=23705&amp;code=22021008&amp;new=new" xr:uid="{00000000-0004-0000-0E00-000012000000}"/>
    <hyperlink ref="I1105" r:id="rId20" display="http://192.168.137.7/expenditure/ministry_finance/add_expenditure/add_fund.php?budget_id=23706&amp;code=22020703&amp;new=new" xr:uid="{00000000-0004-0000-0E00-000013000000}"/>
    <hyperlink ref="I1104" r:id="rId21" display="http://192.168.137.7/expenditure/ministry_finance/add_expenditure/add_fund.php?budget_id=23585&amp;code=22020201&amp;new=new" xr:uid="{00000000-0004-0000-0E00-000014000000}"/>
    <hyperlink ref="I1103" r:id="rId22" display="http://192.168.137.7/expenditure/ministry_finance/add_expenditure/add_fund.php?budget_id=23584&amp;code=22020102&amp;new=new" xr:uid="{00000000-0004-0000-0E00-000015000000}"/>
    <hyperlink ref="I1102" r:id="rId23" display="http://192.168.137.7/expenditure/ministry_finance/add_expenditure/add_fund.php?budget_id=23586&amp;code=22020202&amp;new=new" xr:uid="{00000000-0004-0000-0E00-000016000000}"/>
    <hyperlink ref="I1101" r:id="rId24" display="http://192.168.137.7/expenditure/ministry_finance/add_expenditure/add_fund.php?budget_id=23587&amp;code=22020301&amp;new=new" xr:uid="{00000000-0004-0000-0E00-000017000000}"/>
    <hyperlink ref="I1100" r:id="rId25" display="http://192.168.137.7/expenditure/ministry_finance/add_expenditure/add_fund.php?budget_id=23589&amp;code=22020305&amp;new=new" xr:uid="{00000000-0004-0000-0E00-000018000000}"/>
    <hyperlink ref="I1098" r:id="rId26" display="http://192.168.137.7/expenditure/ministry_finance/add_expenditure/add_fund.php?budget_id=23592&amp;code=22020402&amp;new=new" xr:uid="{00000000-0004-0000-0E00-000019000000}"/>
    <hyperlink ref="I1097" r:id="rId27" display="http://192.168.137.7/expenditure/ministry_finance/add_expenditure/add_fund.php?budget_id=23594&amp;code=22020501&amp;new=new" xr:uid="{00000000-0004-0000-0E00-00001A000000}"/>
    <hyperlink ref="I1096" r:id="rId28" display="http://192.168.137.7/expenditure/ministry_finance/add_expenditure/add_fund.php?budget_id=23596&amp;code=22021001&amp;new=new" xr:uid="{00000000-0004-0000-0E00-00001B000000}"/>
    <hyperlink ref="I1095" r:id="rId29" display="http://192.168.137.7/expenditure/ministry_finance/add_expenditure/add_fund.php?budget_id=23602&amp;code=22021007&amp;new=new" xr:uid="{00000000-0004-0000-0E00-00001C000000}"/>
    <hyperlink ref="I1094" r:id="rId30" display="http://192.168.137.7/expenditure/ministry_finance/add_expenditure/add_fund.php?budget_id=23604&amp;code=22020309&amp;new=new" xr:uid="{00000000-0004-0000-0E00-00001D000000}"/>
    <hyperlink ref="I1093" r:id="rId31" display="http://192.168.137.7/expenditure/ministry_finance/add_expenditure/add_fund.php?budget_id=23702&amp;code=22020503&amp;new=new" xr:uid="{00000000-0004-0000-0E00-00001E000000}"/>
    <hyperlink ref="I1092" r:id="rId32" display="http://192.168.137.7/expenditure/ministry_finance/add_expenditure/add_fund.php?budget_id=23707&amp;code=22021003&amp;new=new" xr:uid="{00000000-0004-0000-0E00-00001F000000}"/>
    <hyperlink ref="I1091" r:id="rId33" display="http://192.168.137.7/expenditure/ministry_finance/add_expenditure/add_fund.php?budget_id=23708&amp;code=22020415&amp;new=new" xr:uid="{00000000-0004-0000-0E00-000020000000}"/>
    <hyperlink ref="I1090" r:id="rId34" display="http://192.168.137.7/expenditure/ministry_finance/add_expenditure/add_fund.php?budget_id=26270&amp;code=22020315&amp;new=new" xr:uid="{00000000-0004-0000-0E00-000021000000}"/>
    <hyperlink ref="I1099" r:id="rId35" display="http://192.168.137.7/expenditure/ministry_finance/add_expenditure/add_fund.php?budget_id=23592&amp;code=22020402&amp;new=new" xr:uid="{00000000-0004-0000-0E00-000022000000}"/>
    <hyperlink ref="I1257" r:id="rId36" display="http://192.168.137.7/expenditure/ministry_finance/add_expenditure/add_fund.php?budget_id=24600&amp;code=22020402&amp;new=new" xr:uid="{00000000-0004-0000-0E00-000023000000}"/>
    <hyperlink ref="I1259" r:id="rId37" display="http://192.168.137.7/expenditure/ministry_finance/add_expenditure/add_fund.php?budget_id=24603&amp;code=22021007&amp;new=new" xr:uid="{00000000-0004-0000-0E00-000024000000}"/>
    <hyperlink ref="I1260" r:id="rId38" display="http://192.168.137.7/expenditure/ministry_finance/add_expenditure/add_fund.php?budget_id=24602&amp;code=22021001&amp;new=new" xr:uid="{00000000-0004-0000-0E00-000025000000}"/>
    <hyperlink ref="I1261" r:id="rId39" display="http://192.168.137.7/expenditure/ministry_finance/add_expenditure/add_fund.php?budget_id=24601&amp;code=22020501&amp;new=new" xr:uid="{00000000-0004-0000-0E00-000026000000}"/>
    <hyperlink ref="I1262" r:id="rId40" display="http://192.168.137.7/expenditure/ministry_finance/add_expenditure/add_fund.php?budget_id=24599&amp;code=22020401&amp;new=new" xr:uid="{00000000-0004-0000-0E00-000027000000}"/>
    <hyperlink ref="I1263" r:id="rId41" display="http://192.168.137.7/expenditure/ministry_finance/add_expenditure/add_fund.php?budget_id=24598&amp;code=22020305&amp;new=new" xr:uid="{00000000-0004-0000-0E00-000028000000}"/>
    <hyperlink ref="I1264" r:id="rId42" display="http://192.168.137.7/expenditure/ministry_finance/add_expenditure/add_fund.php?budget_id=24597&amp;code=22020301&amp;new=new" xr:uid="{00000000-0004-0000-0E00-000029000000}"/>
    <hyperlink ref="I1265" r:id="rId43" display="http://192.168.137.7/expenditure/ministry_finance/add_expenditure/add_fund.php?budget_id=24596&amp;code=22020202&amp;new=new" xr:uid="{00000000-0004-0000-0E00-00002A000000}"/>
    <hyperlink ref="I1266" r:id="rId44" display="http://192.168.137.7/expenditure/ministry_finance/add_expenditure/add_fund.php?budget_id=24595&amp;code=22020201&amp;new=new" xr:uid="{00000000-0004-0000-0E00-00002B000000}"/>
    <hyperlink ref="I1267" r:id="rId45" display="http://192.168.137.7/expenditure/ministry_finance/add_expenditure/add_fund.php?budget_id=24594&amp;code=22020102&amp;new=new" xr:uid="{00000000-0004-0000-0E00-00002C000000}"/>
  </hyperlinks>
  <pageMargins left="0.23622047244094491" right="0.23622047244094491" top="0.6692913385826772" bottom="0.74803149606299213" header="0.31496062992125984" footer="0.31496062992125984"/>
  <pageSetup scale="81" firstPageNumber="41" fitToHeight="0" orientation="landscape" useFirstPageNumber="1" r:id="rId46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6"/>
  <sheetViews>
    <sheetView topLeftCell="A10" zoomScaleNormal="100" workbookViewId="0">
      <selection activeCell="N16" sqref="N16:N17"/>
    </sheetView>
  </sheetViews>
  <sheetFormatPr defaultRowHeight="14.4"/>
  <cols>
    <col min="1" max="1" width="14.21875" customWidth="1"/>
    <col min="2" max="2" width="15.77734375" bestFit="1" customWidth="1"/>
    <col min="3" max="3" width="39.77734375" customWidth="1"/>
    <col min="4" max="4" width="14.21875" customWidth="1"/>
    <col min="5" max="5" width="12.77734375" customWidth="1"/>
    <col min="6" max="6" width="11.44140625" customWidth="1"/>
    <col min="7" max="7" width="17.21875" customWidth="1"/>
    <col min="8" max="8" width="14.21875" customWidth="1"/>
  </cols>
  <sheetData>
    <row r="1" spans="1:9" s="54" customFormat="1">
      <c r="A1" s="867" t="s">
        <v>33</v>
      </c>
      <c r="B1" s="867"/>
      <c r="C1" s="867"/>
      <c r="D1" s="867"/>
      <c r="E1" s="867"/>
      <c r="F1" s="867"/>
      <c r="G1" s="867"/>
      <c r="H1" s="867"/>
      <c r="I1"/>
    </row>
    <row r="2" spans="1:9">
      <c r="A2" s="847" t="s">
        <v>417</v>
      </c>
      <c r="B2" s="853"/>
      <c r="C2" s="853"/>
      <c r="D2" s="853"/>
      <c r="E2" s="853"/>
      <c r="F2" s="853"/>
      <c r="G2" s="853"/>
      <c r="H2" s="853"/>
      <c r="I2" s="853"/>
    </row>
    <row r="3" spans="1:9" ht="13.5" customHeight="1">
      <c r="A3" s="867" t="s">
        <v>471</v>
      </c>
      <c r="B3" s="867"/>
      <c r="C3" s="867"/>
      <c r="D3" s="867"/>
      <c r="E3" s="867"/>
      <c r="F3" s="867"/>
      <c r="G3" s="867"/>
      <c r="H3" s="867"/>
      <c r="I3" s="34"/>
    </row>
    <row r="4" spans="1:9">
      <c r="A4" s="175"/>
      <c r="B4" s="175"/>
      <c r="C4" s="175"/>
      <c r="D4" s="175"/>
      <c r="E4" s="175"/>
      <c r="F4" s="175"/>
      <c r="G4" s="175"/>
      <c r="H4" s="175"/>
      <c r="I4" s="1"/>
    </row>
    <row r="5" spans="1:9" ht="41.25" customHeight="1">
      <c r="A5" s="55" t="s">
        <v>126</v>
      </c>
      <c r="B5" s="55" t="s">
        <v>125</v>
      </c>
      <c r="C5" s="55" t="s">
        <v>124</v>
      </c>
      <c r="D5" s="55" t="s">
        <v>123</v>
      </c>
      <c r="E5" s="55" t="s">
        <v>122</v>
      </c>
      <c r="F5" s="55" t="s">
        <v>121</v>
      </c>
      <c r="G5" s="55" t="s">
        <v>120</v>
      </c>
      <c r="H5" s="55" t="s">
        <v>466</v>
      </c>
      <c r="I5" s="55" t="s">
        <v>119</v>
      </c>
    </row>
    <row r="6" spans="1:9">
      <c r="A6" s="53" t="s">
        <v>118</v>
      </c>
      <c r="B6" s="42"/>
      <c r="C6" s="16" t="s">
        <v>117</v>
      </c>
      <c r="D6" s="42"/>
      <c r="E6" s="42"/>
      <c r="F6" s="42"/>
      <c r="G6" s="42"/>
      <c r="H6" s="9"/>
      <c r="I6" s="9"/>
    </row>
    <row r="7" spans="1:9" ht="27.75" customHeight="1" thickBot="1">
      <c r="A7" s="93"/>
      <c r="B7" s="93">
        <v>22040114</v>
      </c>
      <c r="C7" s="87" t="s">
        <v>116</v>
      </c>
      <c r="D7" s="88">
        <v>10000000</v>
      </c>
      <c r="E7" s="88">
        <v>4391000</v>
      </c>
      <c r="F7" s="51"/>
      <c r="G7" s="95">
        <v>5000000</v>
      </c>
      <c r="H7" s="96">
        <f>D7+G7-F7</f>
        <v>15000000</v>
      </c>
      <c r="I7" s="97"/>
    </row>
    <row r="8" spans="1:9" ht="30.75" customHeight="1" thickBot="1">
      <c r="A8" s="98"/>
      <c r="B8" s="99"/>
      <c r="C8" s="100" t="s">
        <v>115</v>
      </c>
      <c r="D8" s="101">
        <f>SUM(D7)</f>
        <v>10000000</v>
      </c>
      <c r="E8" s="101">
        <f>SUM(E7)</f>
        <v>4391000</v>
      </c>
      <c r="F8" s="101">
        <f>SUM(F7)</f>
        <v>0</v>
      </c>
      <c r="G8" s="101">
        <f>SUM(G7)</f>
        <v>5000000</v>
      </c>
      <c r="H8" s="101">
        <f>SUM(H7)</f>
        <v>15000000</v>
      </c>
      <c r="I8" s="102"/>
    </row>
    <row r="9" spans="1:9" ht="6.75" customHeight="1">
      <c r="A9" s="50"/>
      <c r="B9" s="50"/>
      <c r="C9" s="50"/>
      <c r="D9" s="50"/>
      <c r="E9" s="50"/>
      <c r="F9" s="50"/>
      <c r="G9" s="50"/>
      <c r="H9" s="50"/>
      <c r="I9" s="50"/>
    </row>
    <row r="10" spans="1:9" ht="21.6">
      <c r="A10" s="649" t="s">
        <v>867</v>
      </c>
      <c r="B10" s="51"/>
      <c r="C10" s="78" t="s">
        <v>1462</v>
      </c>
      <c r="D10" s="51"/>
      <c r="E10" s="51"/>
      <c r="F10" s="42"/>
      <c r="G10" s="42"/>
      <c r="H10" s="9"/>
      <c r="I10" s="9"/>
    </row>
    <row r="11" spans="1:9" ht="21" thickBot="1">
      <c r="A11" s="92"/>
      <c r="B11" s="93">
        <v>22040105</v>
      </c>
      <c r="C11" s="87" t="s">
        <v>112</v>
      </c>
      <c r="D11" s="88">
        <v>1500000000</v>
      </c>
      <c r="E11" s="88">
        <v>0</v>
      </c>
      <c r="F11" s="94"/>
      <c r="G11" s="95">
        <v>100000000</v>
      </c>
      <c r="H11" s="96">
        <f>D11+G11-F11</f>
        <v>1600000000</v>
      </c>
      <c r="I11" s="97"/>
    </row>
    <row r="12" spans="1:9" ht="26.25" customHeight="1" thickBot="1">
      <c r="A12" s="98"/>
      <c r="B12" s="99"/>
      <c r="C12" s="100" t="s">
        <v>1463</v>
      </c>
      <c r="D12" s="101">
        <f>SUM(D11)</f>
        <v>1500000000</v>
      </c>
      <c r="E12" s="101">
        <f>SUM(E11)</f>
        <v>0</v>
      </c>
      <c r="F12" s="101">
        <f>SUM(F11)</f>
        <v>0</v>
      </c>
      <c r="G12" s="101">
        <f>SUM(G11)</f>
        <v>100000000</v>
      </c>
      <c r="H12" s="101">
        <f>SUM(H11)</f>
        <v>1600000000</v>
      </c>
      <c r="I12" s="102"/>
    </row>
    <row r="13" spans="1:9" ht="6.75" customHeight="1">
      <c r="A13" s="50"/>
      <c r="B13" s="50"/>
      <c r="C13" s="50"/>
      <c r="D13" s="50"/>
      <c r="E13" s="50"/>
      <c r="F13" s="50"/>
      <c r="G13" s="50"/>
      <c r="H13" s="50"/>
      <c r="I13" s="50"/>
    </row>
    <row r="14" spans="1:9">
      <c r="A14" s="53" t="s">
        <v>965</v>
      </c>
      <c r="B14" s="42"/>
      <c r="C14" s="16" t="s">
        <v>1342</v>
      </c>
      <c r="D14" s="42"/>
      <c r="E14" s="42"/>
      <c r="F14" s="42"/>
      <c r="G14" s="42"/>
      <c r="H14" s="42"/>
      <c r="I14" s="42"/>
    </row>
    <row r="15" spans="1:9" ht="21" thickBot="1">
      <c r="A15" s="42"/>
      <c r="B15" s="7" t="s">
        <v>564</v>
      </c>
      <c r="C15" s="6" t="s">
        <v>1340</v>
      </c>
      <c r="D15" s="291">
        <v>0</v>
      </c>
      <c r="E15" s="4">
        <v>0</v>
      </c>
      <c r="F15" s="42">
        <v>0</v>
      </c>
      <c r="G15" s="197">
        <v>21000000</v>
      </c>
      <c r="H15" s="197">
        <f>D15+G15-F15</f>
        <v>21000000</v>
      </c>
      <c r="I15" s="6"/>
    </row>
    <row r="16" spans="1:9" ht="15" thickBot="1">
      <c r="A16" s="98"/>
      <c r="B16" s="99"/>
      <c r="C16" s="100" t="s">
        <v>1343</v>
      </c>
      <c r="D16" s="101">
        <f t="shared" ref="D16:H16" si="0">SUM(D15)</f>
        <v>0</v>
      </c>
      <c r="E16" s="101">
        <f t="shared" si="0"/>
        <v>0</v>
      </c>
      <c r="F16" s="101">
        <f t="shared" si="0"/>
        <v>0</v>
      </c>
      <c r="G16" s="101">
        <f t="shared" si="0"/>
        <v>21000000</v>
      </c>
      <c r="H16" s="101">
        <f t="shared" si="0"/>
        <v>21000000</v>
      </c>
      <c r="I16" s="102"/>
    </row>
    <row r="17" spans="1:9" ht="6.75" customHeight="1">
      <c r="A17" s="50"/>
      <c r="B17" s="50"/>
      <c r="C17" s="50"/>
      <c r="D17" s="50"/>
      <c r="E17" s="50"/>
      <c r="F17" s="50"/>
      <c r="G17" s="50"/>
      <c r="H17" s="50"/>
      <c r="I17" s="50"/>
    </row>
    <row r="18" spans="1:9">
      <c r="A18" s="53" t="s">
        <v>114</v>
      </c>
      <c r="B18" s="51"/>
      <c r="C18" s="52" t="s">
        <v>113</v>
      </c>
      <c r="D18" s="51"/>
      <c r="E18" s="51"/>
      <c r="F18" s="42"/>
      <c r="G18" s="42"/>
      <c r="H18" s="9"/>
      <c r="I18" s="9"/>
    </row>
    <row r="19" spans="1:9" ht="21" thickBot="1">
      <c r="A19" s="92"/>
      <c r="B19" s="93">
        <v>22040105</v>
      </c>
      <c r="C19" s="87" t="s">
        <v>112</v>
      </c>
      <c r="D19" s="88">
        <v>785000000</v>
      </c>
      <c r="E19" s="88">
        <v>450000000</v>
      </c>
      <c r="F19" s="94"/>
      <c r="G19" s="95">
        <v>180000000</v>
      </c>
      <c r="H19" s="96">
        <f>D19+G19-F19</f>
        <v>965000000</v>
      </c>
      <c r="I19" s="97"/>
    </row>
    <row r="20" spans="1:9" ht="26.25" customHeight="1" thickBot="1">
      <c r="A20" s="98"/>
      <c r="B20" s="99"/>
      <c r="C20" s="100" t="s">
        <v>111</v>
      </c>
      <c r="D20" s="101">
        <f>SUM(D19)</f>
        <v>785000000</v>
      </c>
      <c r="E20" s="101">
        <f>SUM(E19)</f>
        <v>450000000</v>
      </c>
      <c r="F20" s="101">
        <f>SUM(F19)</f>
        <v>0</v>
      </c>
      <c r="G20" s="101">
        <f>SUM(G19)</f>
        <v>180000000</v>
      </c>
      <c r="H20" s="101">
        <f>SUM(H19)</f>
        <v>965000000</v>
      </c>
      <c r="I20" s="102"/>
    </row>
    <row r="21" spans="1:9" ht="7.5" customHeight="1">
      <c r="A21" s="50"/>
      <c r="B21" s="50"/>
      <c r="C21" s="50"/>
      <c r="D21" s="50"/>
      <c r="E21" s="50"/>
      <c r="F21" s="50"/>
      <c r="G21" s="50"/>
      <c r="H21" s="50"/>
      <c r="I21" s="50"/>
    </row>
    <row r="22" spans="1:9">
      <c r="A22" s="53" t="s">
        <v>1199</v>
      </c>
      <c r="B22" s="42"/>
      <c r="C22" s="16" t="s">
        <v>1332</v>
      </c>
      <c r="D22" s="42"/>
      <c r="E22" s="42"/>
      <c r="F22" s="42"/>
      <c r="G22" s="42"/>
      <c r="H22" s="42"/>
      <c r="I22" s="42"/>
    </row>
    <row r="23" spans="1:9" ht="15" thickBot="1">
      <c r="A23" s="42"/>
      <c r="B23" s="7">
        <v>22040110</v>
      </c>
      <c r="C23" s="6" t="s">
        <v>474</v>
      </c>
      <c r="D23" s="291">
        <v>3235820000</v>
      </c>
      <c r="E23" s="4"/>
      <c r="F23" s="42">
        <v>0</v>
      </c>
      <c r="G23" s="197">
        <v>2050000000</v>
      </c>
      <c r="H23" s="197">
        <f>D23+G23-F23</f>
        <v>5285820000</v>
      </c>
      <c r="I23" s="6"/>
    </row>
    <row r="24" spans="1:9" ht="15" thickBot="1">
      <c r="A24" s="98"/>
      <c r="B24" s="99"/>
      <c r="C24" s="100" t="s">
        <v>1333</v>
      </c>
      <c r="D24" s="101">
        <f t="shared" ref="D24:H24" si="1">SUM(D23)</f>
        <v>3235820000</v>
      </c>
      <c r="E24" s="101">
        <f t="shared" si="1"/>
        <v>0</v>
      </c>
      <c r="F24" s="101">
        <f t="shared" si="1"/>
        <v>0</v>
      </c>
      <c r="G24" s="101">
        <f t="shared" si="1"/>
        <v>2050000000</v>
      </c>
      <c r="H24" s="101">
        <f t="shared" si="1"/>
        <v>5285820000</v>
      </c>
      <c r="I24" s="102"/>
    </row>
    <row r="26" spans="1:9">
      <c r="C26" t="s">
        <v>1341</v>
      </c>
    </row>
  </sheetData>
  <mergeCells count="3">
    <mergeCell ref="A3:H3"/>
    <mergeCell ref="A1:H1"/>
    <mergeCell ref="A2:I2"/>
  </mergeCells>
  <pageMargins left="0.70866141732283472" right="0.70866141732283472" top="0.74803149606299213" bottom="0.74803149606299213" header="0.31496062992125984" footer="0.31496062992125984"/>
  <pageSetup scale="82" firstPageNumber="53" fitToHeight="0" orientation="landscape" useFirstPageNumber="1" r:id="rId1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23"/>
  <sheetViews>
    <sheetView workbookViewId="0">
      <selection activeCell="K14" sqref="K14"/>
    </sheetView>
  </sheetViews>
  <sheetFormatPr defaultRowHeight="14.4"/>
  <cols>
    <col min="1" max="1" width="7" customWidth="1"/>
    <col min="2" max="2" width="9.5546875" bestFit="1" customWidth="1"/>
    <col min="3" max="3" width="35.77734375" customWidth="1"/>
    <col min="4" max="4" width="15.77734375" bestFit="1" customWidth="1"/>
    <col min="5" max="5" width="14.77734375" customWidth="1"/>
    <col min="6" max="6" width="10.21875" customWidth="1"/>
    <col min="7" max="7" width="16.21875" bestFit="1" customWidth="1"/>
    <col min="8" max="8" width="17.33203125" bestFit="1" customWidth="1"/>
    <col min="11" max="11" width="16.77734375" bestFit="1" customWidth="1"/>
  </cols>
  <sheetData>
    <row r="2" spans="1:11">
      <c r="A2" s="867" t="s">
        <v>33</v>
      </c>
      <c r="B2" s="867"/>
      <c r="C2" s="867"/>
      <c r="D2" s="867"/>
      <c r="E2" s="867"/>
      <c r="F2" s="867"/>
      <c r="G2" s="867"/>
      <c r="H2" s="867"/>
      <c r="I2" s="34"/>
    </row>
    <row r="3" spans="1:11">
      <c r="A3" s="867" t="s">
        <v>1450</v>
      </c>
      <c r="B3" s="867"/>
      <c r="C3" s="867"/>
      <c r="D3" s="867"/>
      <c r="E3" s="867"/>
      <c r="F3" s="867"/>
      <c r="G3" s="867"/>
      <c r="H3" s="867"/>
      <c r="I3" s="34"/>
    </row>
    <row r="4" spans="1:11">
      <c r="A4" s="867" t="s">
        <v>460</v>
      </c>
      <c r="B4" s="867"/>
      <c r="C4" s="867"/>
      <c r="D4" s="867"/>
      <c r="E4" s="867"/>
      <c r="F4" s="867"/>
      <c r="G4" s="867"/>
      <c r="H4" s="867"/>
      <c r="I4" s="34"/>
    </row>
    <row r="5" spans="1:11">
      <c r="A5" s="175"/>
      <c r="B5" s="175"/>
      <c r="C5" s="175"/>
      <c r="D5" s="175"/>
      <c r="E5" s="175"/>
      <c r="F5" s="175"/>
      <c r="G5" s="175"/>
      <c r="H5" s="175"/>
      <c r="I5" s="1"/>
    </row>
    <row r="6" spans="1:11" ht="40.200000000000003">
      <c r="A6" s="57" t="s">
        <v>30</v>
      </c>
      <c r="B6" s="57" t="s">
        <v>29</v>
      </c>
      <c r="C6" s="57" t="s">
        <v>636</v>
      </c>
      <c r="D6" s="57" t="s">
        <v>27</v>
      </c>
      <c r="E6" s="57" t="s">
        <v>26</v>
      </c>
      <c r="F6" s="57" t="s">
        <v>25</v>
      </c>
      <c r="G6" s="57" t="s">
        <v>24</v>
      </c>
      <c r="H6" s="57" t="s">
        <v>1451</v>
      </c>
      <c r="I6" s="205" t="s">
        <v>22</v>
      </c>
    </row>
    <row r="7" spans="1:11" ht="26.4">
      <c r="A7" s="465">
        <v>1</v>
      </c>
      <c r="B7" s="608">
        <v>22070106</v>
      </c>
      <c r="C7" s="466" t="s">
        <v>459</v>
      </c>
      <c r="D7" s="467">
        <v>6080148520</v>
      </c>
      <c r="E7" s="467">
        <v>4101028273.73</v>
      </c>
      <c r="F7" s="155"/>
      <c r="G7" s="369">
        <v>0</v>
      </c>
      <c r="H7" s="369">
        <f>D7+G7-F7</f>
        <v>6080148520</v>
      </c>
      <c r="I7" s="155" t="s">
        <v>8</v>
      </c>
    </row>
    <row r="8" spans="1:11" ht="15" thickBot="1">
      <c r="A8" s="471">
        <v>2</v>
      </c>
      <c r="B8" s="792">
        <v>22070105</v>
      </c>
      <c r="C8" s="472" t="s">
        <v>635</v>
      </c>
      <c r="D8" s="473">
        <v>9399809000</v>
      </c>
      <c r="E8" s="473"/>
      <c r="F8" s="160"/>
      <c r="G8" s="793">
        <f>'Revenue Details'!E8*0.4</f>
        <v>3200000000</v>
      </c>
      <c r="H8" s="793">
        <f>D8+G8-F8</f>
        <v>12599809000</v>
      </c>
      <c r="I8" s="160" t="s">
        <v>8</v>
      </c>
    </row>
    <row r="9" spans="1:11" ht="15" customHeight="1" thickBot="1">
      <c r="A9" s="890" t="s">
        <v>450</v>
      </c>
      <c r="B9" s="891"/>
      <c r="C9" s="891"/>
      <c r="D9" s="794">
        <f>SUM(D7:D8)</f>
        <v>15479957520</v>
      </c>
      <c r="E9" s="794">
        <f>SUM(E7:E8)</f>
        <v>4101028273.73</v>
      </c>
      <c r="F9" s="794">
        <f>SUM(F7:F8)</f>
        <v>0</v>
      </c>
      <c r="G9" s="794">
        <f>SUM(G7:G8)</f>
        <v>3200000000</v>
      </c>
      <c r="H9" s="794">
        <f>SUM(H7:H8)</f>
        <v>18679957520</v>
      </c>
      <c r="I9" s="164"/>
    </row>
    <row r="12" spans="1:11" ht="25.5" customHeight="1">
      <c r="K12" s="196"/>
    </row>
    <row r="13" spans="1:11" ht="18" customHeight="1"/>
    <row r="15" spans="1:11" ht="17.25" customHeight="1"/>
    <row r="16" spans="1:11" ht="15.75" customHeight="1"/>
    <row r="17" ht="13.5" customHeight="1"/>
    <row r="18" ht="13.5" customHeight="1"/>
    <row r="19" ht="11.25" customHeight="1"/>
    <row r="20" ht="15.75" customHeight="1"/>
    <row r="21" ht="13.5" customHeight="1"/>
    <row r="22" ht="12.75" customHeight="1"/>
    <row r="23" ht="13.5" customHeight="1"/>
  </sheetData>
  <mergeCells count="4">
    <mergeCell ref="A9:C9"/>
    <mergeCell ref="A2:H2"/>
    <mergeCell ref="A3:H3"/>
    <mergeCell ref="A4:H4"/>
  </mergeCells>
  <pageMargins left="0.70866141732283472" right="0.70866141732283472" top="0.74803149606299213" bottom="0.74803149606299213" header="0.31496062992125984" footer="0.31496062992125984"/>
  <pageSetup scale="91" firstPageNumber="54" fitToHeight="0" orientation="landscape" useFirstPageNumber="1" r:id="rId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153"/>
  <sheetViews>
    <sheetView topLeftCell="A79" zoomScale="90" zoomScaleNormal="90" workbookViewId="0">
      <selection activeCell="G93" sqref="G93"/>
    </sheetView>
  </sheetViews>
  <sheetFormatPr defaultColWidth="9.21875" defaultRowHeight="14.4"/>
  <cols>
    <col min="1" max="1" width="13.44140625" customWidth="1"/>
    <col min="2" max="2" width="17.21875" bestFit="1" customWidth="1"/>
    <col min="3" max="3" width="42.44140625" customWidth="1"/>
    <col min="4" max="4" width="18.21875" customWidth="1"/>
    <col min="5" max="5" width="17.77734375" customWidth="1"/>
    <col min="6" max="6" width="15.5546875" customWidth="1"/>
    <col min="7" max="8" width="18.21875" customWidth="1"/>
    <col min="9" max="9" width="10.44140625" customWidth="1"/>
    <col min="14" max="14" width="24.77734375" customWidth="1"/>
    <col min="15" max="15" width="40.21875" customWidth="1"/>
  </cols>
  <sheetData>
    <row r="1" spans="1:9">
      <c r="A1" s="847" t="s">
        <v>155</v>
      </c>
      <c r="B1" s="847"/>
      <c r="C1" s="847"/>
      <c r="D1" s="847"/>
      <c r="E1" s="847"/>
      <c r="F1" s="847"/>
      <c r="G1" s="847"/>
      <c r="H1" s="847"/>
      <c r="I1" s="847"/>
    </row>
    <row r="2" spans="1:9">
      <c r="A2" s="853" t="s">
        <v>1452</v>
      </c>
      <c r="B2" s="853"/>
      <c r="C2" s="853"/>
      <c r="D2" s="853"/>
      <c r="E2" s="853"/>
      <c r="F2" s="853"/>
      <c r="G2" s="853"/>
      <c r="H2" s="853"/>
      <c r="I2" s="853"/>
    </row>
    <row r="3" spans="1:9">
      <c r="A3" s="847" t="s">
        <v>1416</v>
      </c>
      <c r="B3" s="847"/>
      <c r="C3" s="847"/>
      <c r="D3" s="847"/>
      <c r="E3" s="847"/>
      <c r="F3" s="847"/>
      <c r="G3" s="847"/>
      <c r="H3" s="847"/>
      <c r="I3" s="847"/>
    </row>
    <row r="4" spans="1:9">
      <c r="C4" s="892"/>
      <c r="D4" s="892"/>
      <c r="E4" s="892"/>
      <c r="F4" s="892"/>
      <c r="G4" s="892"/>
      <c r="H4" s="83"/>
    </row>
    <row r="5" spans="1:9" s="54" customFormat="1" ht="40.200000000000003">
      <c r="A5" s="82" t="s">
        <v>126</v>
      </c>
      <c r="B5" s="82" t="s">
        <v>1417</v>
      </c>
      <c r="C5" s="82" t="s">
        <v>124</v>
      </c>
      <c r="D5" s="82" t="s">
        <v>123</v>
      </c>
      <c r="E5" s="82" t="s">
        <v>122</v>
      </c>
      <c r="F5" s="82" t="s">
        <v>121</v>
      </c>
      <c r="G5" s="82" t="s">
        <v>120</v>
      </c>
      <c r="H5" s="82" t="s">
        <v>466</v>
      </c>
      <c r="I5" s="55" t="s">
        <v>119</v>
      </c>
    </row>
    <row r="6" spans="1:9">
      <c r="A6" s="635" t="s">
        <v>130</v>
      </c>
      <c r="B6" s="84"/>
      <c r="C6" s="85" t="s">
        <v>1418</v>
      </c>
      <c r="D6" s="76"/>
      <c r="E6" s="76"/>
      <c r="F6" s="76"/>
      <c r="G6" s="76"/>
      <c r="H6" s="76"/>
      <c r="I6" s="77"/>
    </row>
    <row r="7" spans="1:9">
      <c r="A7" s="636"/>
      <c r="B7" s="270" t="s">
        <v>1419</v>
      </c>
      <c r="C7" s="61" t="s">
        <v>1420</v>
      </c>
      <c r="D7" s="44">
        <v>70000000</v>
      </c>
      <c r="E7" s="44">
        <v>70000000</v>
      </c>
      <c r="F7" s="60">
        <v>0</v>
      </c>
      <c r="G7" s="44">
        <v>120500000</v>
      </c>
      <c r="H7" s="59">
        <f>D7+G7-F7</f>
        <v>190500000</v>
      </c>
      <c r="I7" s="58" t="s">
        <v>8</v>
      </c>
    </row>
    <row r="8" spans="1:9" ht="15" thickBot="1">
      <c r="A8" s="637"/>
      <c r="B8" s="270" t="s">
        <v>1421</v>
      </c>
      <c r="C8" s="65" t="s">
        <v>1422</v>
      </c>
      <c r="D8" s="44">
        <v>38000000</v>
      </c>
      <c r="E8" s="44">
        <v>0</v>
      </c>
      <c r="F8" s="60">
        <v>0</v>
      </c>
      <c r="G8" s="44">
        <v>12000000</v>
      </c>
      <c r="H8" s="59">
        <f>D8+G8-F8</f>
        <v>50000000</v>
      </c>
      <c r="I8" s="58" t="s">
        <v>8</v>
      </c>
    </row>
    <row r="9" spans="1:9" ht="24.75" customHeight="1" thickBot="1">
      <c r="A9" s="638"/>
      <c r="B9" s="75"/>
      <c r="C9" s="74" t="s">
        <v>1423</v>
      </c>
      <c r="D9" s="73">
        <f>SUM(D7:D8)</f>
        <v>108000000</v>
      </c>
      <c r="E9" s="73">
        <f>SUM(E7:E8)</f>
        <v>70000000</v>
      </c>
      <c r="F9" s="73">
        <f>SUM(F7:F8)</f>
        <v>0</v>
      </c>
      <c r="G9" s="73">
        <f>SUM(G7:G8)</f>
        <v>132500000</v>
      </c>
      <c r="H9" s="73">
        <f>SUM(H7:H8)</f>
        <v>240500000</v>
      </c>
      <c r="I9" s="72"/>
    </row>
    <row r="10" spans="1:9" ht="10.5" customHeight="1">
      <c r="A10" s="639"/>
      <c r="B10" s="86"/>
      <c r="C10" s="56"/>
      <c r="D10" s="80"/>
      <c r="E10" s="80"/>
      <c r="F10" s="80"/>
      <c r="G10" s="80"/>
      <c r="H10" s="80"/>
      <c r="I10" s="62"/>
    </row>
    <row r="11" spans="1:9" ht="24.75" customHeight="1">
      <c r="A11" s="640" t="s">
        <v>146</v>
      </c>
      <c r="B11" s="64"/>
      <c r="C11" s="63" t="s">
        <v>1424</v>
      </c>
      <c r="D11" s="68"/>
      <c r="E11" s="68"/>
      <c r="F11" s="76"/>
      <c r="G11" s="57"/>
      <c r="H11" s="57"/>
      <c r="I11" s="62"/>
    </row>
    <row r="12" spans="1:9" ht="15" thickBot="1">
      <c r="A12" s="641"/>
      <c r="B12" s="270" t="s">
        <v>1425</v>
      </c>
      <c r="C12" s="87" t="s">
        <v>1426</v>
      </c>
      <c r="D12" s="88">
        <v>90000000</v>
      </c>
      <c r="E12" s="88">
        <v>100000000</v>
      </c>
      <c r="F12" s="89">
        <v>0</v>
      </c>
      <c r="G12" s="90">
        <f>100000000+100000000</f>
        <v>200000000</v>
      </c>
      <c r="H12" s="91">
        <f>D12+G12-F12</f>
        <v>290000000</v>
      </c>
      <c r="I12" s="58" t="s">
        <v>8</v>
      </c>
    </row>
    <row r="13" spans="1:9" ht="28.5" customHeight="1" thickBot="1">
      <c r="A13" s="638"/>
      <c r="B13" s="75"/>
      <c r="C13" s="74" t="s">
        <v>543</v>
      </c>
      <c r="D13" s="73">
        <f>SUM(D12)</f>
        <v>90000000</v>
      </c>
      <c r="E13" s="73">
        <f>SUM(E12)</f>
        <v>100000000</v>
      </c>
      <c r="F13" s="73">
        <f>SUM(F12)</f>
        <v>0</v>
      </c>
      <c r="G13" s="73">
        <f>SUM(G12)</f>
        <v>200000000</v>
      </c>
      <c r="H13" s="73">
        <f>SUM(H12)</f>
        <v>290000000</v>
      </c>
      <c r="I13" s="72"/>
    </row>
    <row r="14" spans="1:9" ht="9" customHeight="1">
      <c r="A14" s="189"/>
      <c r="B14" s="79"/>
      <c r="C14" s="78"/>
      <c r="D14" s="190"/>
      <c r="E14" s="190"/>
      <c r="F14" s="190"/>
      <c r="G14" s="190"/>
      <c r="H14" s="190"/>
      <c r="I14" s="77"/>
    </row>
    <row r="15" spans="1:9" ht="28.5" customHeight="1">
      <c r="A15" s="639" t="s">
        <v>305</v>
      </c>
      <c r="B15" s="86"/>
      <c r="C15" s="56" t="s">
        <v>1345</v>
      </c>
      <c r="D15" s="80"/>
      <c r="E15" s="80"/>
      <c r="F15" s="80"/>
      <c r="G15" s="80"/>
      <c r="H15" s="80"/>
      <c r="I15" s="62"/>
    </row>
    <row r="16" spans="1:9" ht="28.5" customHeight="1">
      <c r="A16" s="808"/>
      <c r="B16" s="376">
        <v>190011101030</v>
      </c>
      <c r="C16" s="87" t="s">
        <v>1346</v>
      </c>
      <c r="D16" s="88">
        <v>637630000</v>
      </c>
      <c r="E16" s="88">
        <v>426910000</v>
      </c>
      <c r="F16" s="80"/>
      <c r="G16" s="90">
        <v>250000000</v>
      </c>
      <c r="H16" s="91">
        <f>D16+G16-F16</f>
        <v>887630000</v>
      </c>
      <c r="I16" s="58" t="s">
        <v>8</v>
      </c>
    </row>
    <row r="17" spans="1:9" ht="28.5" customHeight="1" thickBot="1">
      <c r="A17" s="641"/>
      <c r="B17" s="610">
        <v>190011101031</v>
      </c>
      <c r="C17" s="87" t="s">
        <v>1347</v>
      </c>
      <c r="D17" s="88">
        <v>1110000000</v>
      </c>
      <c r="E17" s="88">
        <v>547700000</v>
      </c>
      <c r="F17" s="262"/>
      <c r="G17" s="90">
        <v>300000000</v>
      </c>
      <c r="H17" s="91">
        <f>D17+G17-F17</f>
        <v>1410000000</v>
      </c>
      <c r="I17" s="91" t="s">
        <v>8</v>
      </c>
    </row>
    <row r="18" spans="1:9" ht="28.5" customHeight="1" thickBot="1">
      <c r="A18" s="638"/>
      <c r="B18" s="75"/>
      <c r="C18" s="74" t="s">
        <v>1348</v>
      </c>
      <c r="D18" s="73">
        <f>SUM(D16:D17)</f>
        <v>1747630000</v>
      </c>
      <c r="E18" s="73">
        <f t="shared" ref="E18:H18" si="0">SUM(E16:E17)</f>
        <v>974610000</v>
      </c>
      <c r="F18" s="73">
        <f t="shared" si="0"/>
        <v>0</v>
      </c>
      <c r="G18" s="73">
        <f t="shared" si="0"/>
        <v>550000000</v>
      </c>
      <c r="H18" s="73">
        <f t="shared" si="0"/>
        <v>2297630000</v>
      </c>
      <c r="I18" s="72"/>
    </row>
    <row r="19" spans="1:9" ht="9" customHeight="1">
      <c r="A19" s="189"/>
      <c r="B19" s="79"/>
      <c r="C19" s="78"/>
      <c r="D19" s="190"/>
      <c r="E19" s="190"/>
      <c r="F19" s="190"/>
      <c r="G19" s="190"/>
      <c r="H19" s="190"/>
      <c r="I19" s="77"/>
    </row>
    <row r="20" spans="1:9" ht="24" customHeight="1">
      <c r="A20" s="649" t="s">
        <v>1470</v>
      </c>
      <c r="B20" s="79"/>
      <c r="C20" s="78" t="s">
        <v>1468</v>
      </c>
      <c r="D20" s="76"/>
      <c r="E20" s="76"/>
      <c r="F20" s="76"/>
      <c r="G20" s="76"/>
      <c r="H20" s="76"/>
      <c r="I20" s="77"/>
    </row>
    <row r="21" spans="1:9" ht="15" thickBot="1">
      <c r="A21" s="640"/>
      <c r="B21" s="270" t="s">
        <v>1467</v>
      </c>
      <c r="C21" s="6" t="s">
        <v>1466</v>
      </c>
      <c r="D21" s="19">
        <v>140000000</v>
      </c>
      <c r="E21" s="19">
        <v>0</v>
      </c>
      <c r="F21" s="67">
        <v>0</v>
      </c>
      <c r="G21" s="49">
        <v>100000000</v>
      </c>
      <c r="H21" s="66">
        <f>D21+G21-F21</f>
        <v>240000000</v>
      </c>
      <c r="I21" s="58" t="s">
        <v>8</v>
      </c>
    </row>
    <row r="22" spans="1:9" ht="15" thickBot="1">
      <c r="A22" s="638"/>
      <c r="B22" s="75"/>
      <c r="C22" s="74" t="s">
        <v>1469</v>
      </c>
      <c r="D22" s="73">
        <f>SUM(D21)</f>
        <v>140000000</v>
      </c>
      <c r="E22" s="73">
        <f>SUM(E21)</f>
        <v>0</v>
      </c>
      <c r="F22" s="73">
        <f>SUM(F21)</f>
        <v>0</v>
      </c>
      <c r="G22" s="73">
        <f>SUM(G21)</f>
        <v>100000000</v>
      </c>
      <c r="H22" s="73">
        <f>SUM(H21)</f>
        <v>240000000</v>
      </c>
      <c r="I22" s="72"/>
    </row>
    <row r="23" spans="1:9" ht="10.5" customHeight="1">
      <c r="A23" s="807"/>
      <c r="B23" s="84"/>
      <c r="C23" s="85"/>
      <c r="D23" s="609"/>
      <c r="E23" s="609"/>
      <c r="F23" s="609"/>
      <c r="G23" s="609"/>
      <c r="H23" s="609"/>
      <c r="I23" s="77"/>
    </row>
    <row r="24" spans="1:9">
      <c r="A24" s="640" t="s">
        <v>135</v>
      </c>
      <c r="B24" s="86"/>
      <c r="C24" s="56" t="s">
        <v>134</v>
      </c>
      <c r="D24" s="57"/>
      <c r="E24" s="57"/>
      <c r="F24" s="57"/>
      <c r="G24" s="57"/>
      <c r="H24" s="57"/>
      <c r="I24" s="62"/>
    </row>
    <row r="25" spans="1:9" ht="15" thickBot="1">
      <c r="A25" s="642"/>
      <c r="B25" s="270" t="s">
        <v>745</v>
      </c>
      <c r="C25" s="6" t="s">
        <v>1455</v>
      </c>
      <c r="D25" s="19">
        <v>0</v>
      </c>
      <c r="E25" s="19">
        <v>0</v>
      </c>
      <c r="F25" s="67">
        <v>0</v>
      </c>
      <c r="G25" s="49">
        <v>72000000</v>
      </c>
      <c r="H25" s="66">
        <f>D25+G25-F25</f>
        <v>72000000</v>
      </c>
      <c r="I25" s="58" t="s">
        <v>8</v>
      </c>
    </row>
    <row r="26" spans="1:9" ht="15" thickBot="1">
      <c r="A26" s="638"/>
      <c r="B26" s="75"/>
      <c r="C26" s="74" t="s">
        <v>133</v>
      </c>
      <c r="D26" s="73">
        <f>SUM(D25)</f>
        <v>0</v>
      </c>
      <c r="E26" s="73">
        <f>SUM(E25)</f>
        <v>0</v>
      </c>
      <c r="F26" s="73">
        <f>SUM(F25)</f>
        <v>0</v>
      </c>
      <c r="G26" s="73">
        <f>SUM(G25)</f>
        <v>72000000</v>
      </c>
      <c r="H26" s="73">
        <f>SUM(H25)</f>
        <v>72000000</v>
      </c>
      <c r="I26" s="72"/>
    </row>
    <row r="27" spans="1:9" ht="9" customHeight="1">
      <c r="A27" s="189"/>
      <c r="B27" s="79"/>
      <c r="C27" s="78"/>
      <c r="D27" s="190"/>
      <c r="E27" s="190"/>
      <c r="F27" s="190"/>
      <c r="G27" s="190"/>
      <c r="H27" s="190"/>
      <c r="I27" s="77"/>
    </row>
    <row r="28" spans="1:9" ht="24" customHeight="1">
      <c r="A28" s="649" t="s">
        <v>867</v>
      </c>
      <c r="B28" s="79"/>
      <c r="C28" s="78" t="s">
        <v>1462</v>
      </c>
      <c r="D28" s="76"/>
      <c r="E28" s="76"/>
      <c r="F28" s="76"/>
      <c r="G28" s="76"/>
      <c r="H28" s="76"/>
      <c r="I28" s="77"/>
    </row>
    <row r="29" spans="1:9" ht="21" thickBot="1">
      <c r="A29" s="640"/>
      <c r="B29" s="270" t="s">
        <v>1465</v>
      </c>
      <c r="C29" s="6" t="s">
        <v>1464</v>
      </c>
      <c r="D29" s="19">
        <v>200000000</v>
      </c>
      <c r="E29" s="19">
        <v>0</v>
      </c>
      <c r="F29" s="67">
        <v>0</v>
      </c>
      <c r="G29" s="49">
        <v>100000000</v>
      </c>
      <c r="H29" s="66">
        <f>D29+G29-F29</f>
        <v>300000000</v>
      </c>
      <c r="I29" s="58" t="s">
        <v>8</v>
      </c>
    </row>
    <row r="30" spans="1:9" ht="22.2" thickBot="1">
      <c r="A30" s="638"/>
      <c r="B30" s="75"/>
      <c r="C30" s="74" t="s">
        <v>1463</v>
      </c>
      <c r="D30" s="73">
        <f>SUM(D29)</f>
        <v>200000000</v>
      </c>
      <c r="E30" s="73">
        <f>SUM(E29)</f>
        <v>0</v>
      </c>
      <c r="F30" s="73">
        <f>SUM(F29)</f>
        <v>0</v>
      </c>
      <c r="G30" s="73">
        <f>SUM(G29)</f>
        <v>100000000</v>
      </c>
      <c r="H30" s="73">
        <f>SUM(H29)</f>
        <v>300000000</v>
      </c>
      <c r="I30" s="72"/>
    </row>
    <row r="31" spans="1:9" ht="6.75" customHeight="1">
      <c r="A31" s="805"/>
      <c r="B31" s="84"/>
      <c r="C31" s="85"/>
      <c r="D31" s="190"/>
      <c r="E31" s="190"/>
      <c r="F31" s="190"/>
      <c r="G31" s="190"/>
      <c r="H31" s="190"/>
      <c r="I31" s="77"/>
    </row>
    <row r="32" spans="1:9" ht="29.25" customHeight="1">
      <c r="A32" s="643" t="s">
        <v>369</v>
      </c>
      <c r="B32" s="64"/>
      <c r="C32" s="63" t="s">
        <v>578</v>
      </c>
      <c r="D32" s="57"/>
      <c r="E32" s="57"/>
      <c r="F32" s="57"/>
      <c r="G32" s="57"/>
      <c r="H32" s="71"/>
      <c r="I32" s="70"/>
    </row>
    <row r="33" spans="1:9" ht="21" thickBot="1">
      <c r="A33" s="644"/>
      <c r="B33" s="270" t="s">
        <v>708</v>
      </c>
      <c r="C33" s="6" t="s">
        <v>580</v>
      </c>
      <c r="D33" s="19">
        <v>750000000</v>
      </c>
      <c r="E33" s="19"/>
      <c r="F33" s="67"/>
      <c r="G33" s="49">
        <v>343300000</v>
      </c>
      <c r="H33" s="66">
        <f t="shared" ref="H33" si="1">D33+G33-F33</f>
        <v>1093300000</v>
      </c>
      <c r="I33" s="58" t="s">
        <v>8</v>
      </c>
    </row>
    <row r="34" spans="1:9" ht="27.75" customHeight="1" thickBot="1">
      <c r="A34" s="638"/>
      <c r="B34" s="75"/>
      <c r="C34" s="74" t="s">
        <v>579</v>
      </c>
      <c r="D34" s="73">
        <f>SUM(D33:D33)</f>
        <v>750000000</v>
      </c>
      <c r="E34" s="73">
        <f>SUM(E33:E33)</f>
        <v>0</v>
      </c>
      <c r="F34" s="73">
        <f>SUM(F33:F33)</f>
        <v>0</v>
      </c>
      <c r="G34" s="73">
        <f>SUM(G33:G33)</f>
        <v>343300000</v>
      </c>
      <c r="H34" s="73">
        <f>SUM(H33:H33)</f>
        <v>1093300000</v>
      </c>
      <c r="I34" s="72"/>
    </row>
    <row r="35" spans="1:9">
      <c r="A35" s="640" t="s">
        <v>297</v>
      </c>
      <c r="B35" s="86"/>
      <c r="C35" s="56" t="s">
        <v>132</v>
      </c>
      <c r="D35" s="57"/>
      <c r="E35" s="57"/>
      <c r="F35" s="57"/>
      <c r="G35" s="57"/>
      <c r="H35" s="57"/>
      <c r="I35" s="62"/>
    </row>
    <row r="36" spans="1:9">
      <c r="A36" s="637"/>
      <c r="B36" s="270" t="s">
        <v>706</v>
      </c>
      <c r="C36" s="6" t="s">
        <v>592</v>
      </c>
      <c r="D36" s="44">
        <v>200000000</v>
      </c>
      <c r="E36" s="44">
        <v>164193878.94999999</v>
      </c>
      <c r="F36" s="60">
        <v>0</v>
      </c>
      <c r="G36" s="49">
        <v>25000000</v>
      </c>
      <c r="H36" s="59">
        <f>D36+G36-F36</f>
        <v>225000000</v>
      </c>
      <c r="I36" s="58" t="s">
        <v>8</v>
      </c>
    </row>
    <row r="37" spans="1:9" ht="22.2" thickBot="1">
      <c r="A37" s="636"/>
      <c r="B37" s="619" t="s">
        <v>707</v>
      </c>
      <c r="C37" s="87" t="s">
        <v>593</v>
      </c>
      <c r="D37" s="106">
        <v>300000000</v>
      </c>
      <c r="E37" s="106">
        <f>192325000+181500000</f>
        <v>373825000</v>
      </c>
      <c r="F37" s="192">
        <v>0</v>
      </c>
      <c r="G37" s="95">
        <v>550000000</v>
      </c>
      <c r="H37" s="193">
        <f>D37+G37-F37</f>
        <v>850000000</v>
      </c>
      <c r="I37" s="620" t="s">
        <v>1372</v>
      </c>
    </row>
    <row r="38" spans="1:9" ht="24" customHeight="1" thickBot="1">
      <c r="A38" s="638"/>
      <c r="B38" s="75"/>
      <c r="C38" s="74" t="s">
        <v>131</v>
      </c>
      <c r="D38" s="73">
        <f>SUM(D36:D37)</f>
        <v>500000000</v>
      </c>
      <c r="E38" s="73">
        <f>SUM(E36:E37)</f>
        <v>538018878.95000005</v>
      </c>
      <c r="F38" s="73">
        <f>SUM(F36:F37)</f>
        <v>0</v>
      </c>
      <c r="G38" s="73">
        <f>SUM(G36:G37)</f>
        <v>575000000</v>
      </c>
      <c r="H38" s="73">
        <f>SUM(H36:H37)</f>
        <v>1075000000</v>
      </c>
      <c r="I38" s="72"/>
    </row>
    <row r="39" spans="1:9" ht="29.25" customHeight="1">
      <c r="A39" s="640" t="s">
        <v>276</v>
      </c>
      <c r="B39" s="86"/>
      <c r="C39" s="56" t="s">
        <v>642</v>
      </c>
      <c r="D39" s="57"/>
      <c r="E39" s="57"/>
      <c r="F39" s="57"/>
      <c r="G39" s="57"/>
      <c r="H39" s="57"/>
      <c r="I39" s="269"/>
    </row>
    <row r="40" spans="1:9" ht="20.25" customHeight="1">
      <c r="A40" s="640"/>
      <c r="B40" s="270" t="s">
        <v>665</v>
      </c>
      <c r="C40" s="258" t="s">
        <v>644</v>
      </c>
      <c r="D40" s="19">
        <v>1000000</v>
      </c>
      <c r="E40" s="19"/>
      <c r="F40" s="19">
        <v>1000000</v>
      </c>
      <c r="G40" s="19"/>
      <c r="H40" s="19">
        <f>D40+G40-F40</f>
        <v>0</v>
      </c>
      <c r="I40" s="58" t="s">
        <v>64</v>
      </c>
    </row>
    <row r="41" spans="1:9" ht="26.25" customHeight="1">
      <c r="A41" s="643"/>
      <c r="B41" s="270" t="s">
        <v>663</v>
      </c>
      <c r="C41" s="258" t="s">
        <v>645</v>
      </c>
      <c r="D41" s="19">
        <v>2000000</v>
      </c>
      <c r="E41" s="19"/>
      <c r="F41" s="19">
        <v>1000000</v>
      </c>
      <c r="G41" s="19"/>
      <c r="H41" s="19">
        <f t="shared" ref="H41:H50" si="2">D41+G41-F41</f>
        <v>1000000</v>
      </c>
      <c r="I41" s="58" t="s">
        <v>64</v>
      </c>
    </row>
    <row r="42" spans="1:9" ht="25.5" customHeight="1">
      <c r="A42" s="643"/>
      <c r="B42" s="270" t="s">
        <v>662</v>
      </c>
      <c r="C42" s="258" t="s">
        <v>646</v>
      </c>
      <c r="D42" s="19">
        <v>1000000</v>
      </c>
      <c r="E42" s="19"/>
      <c r="F42" s="19">
        <v>1000000</v>
      </c>
      <c r="G42" s="19"/>
      <c r="H42" s="19">
        <f t="shared" si="2"/>
        <v>0</v>
      </c>
      <c r="I42" s="58" t="s">
        <v>64</v>
      </c>
    </row>
    <row r="43" spans="1:9" ht="26.25" customHeight="1">
      <c r="A43" s="643"/>
      <c r="B43" s="270" t="s">
        <v>661</v>
      </c>
      <c r="C43" s="258" t="s">
        <v>647</v>
      </c>
      <c r="D43" s="19">
        <v>2000000</v>
      </c>
      <c r="E43" s="19"/>
      <c r="F43" s="19">
        <v>1000000</v>
      </c>
      <c r="G43" s="19"/>
      <c r="H43" s="19">
        <f t="shared" si="2"/>
        <v>1000000</v>
      </c>
      <c r="I43" s="58" t="s">
        <v>64</v>
      </c>
    </row>
    <row r="44" spans="1:9" ht="15.75" customHeight="1">
      <c r="A44" s="643"/>
      <c r="B44" s="270" t="s">
        <v>664</v>
      </c>
      <c r="C44" s="258" t="s">
        <v>648</v>
      </c>
      <c r="D44" s="19">
        <v>4000000</v>
      </c>
      <c r="E44" s="19"/>
      <c r="F44" s="19">
        <v>1000000</v>
      </c>
      <c r="G44" s="19"/>
      <c r="H44" s="19">
        <f t="shared" si="2"/>
        <v>3000000</v>
      </c>
      <c r="I44" s="58" t="s">
        <v>64</v>
      </c>
    </row>
    <row r="45" spans="1:9" ht="24" customHeight="1">
      <c r="A45" s="643"/>
      <c r="B45" s="270" t="s">
        <v>660</v>
      </c>
      <c r="C45" s="258" t="s">
        <v>649</v>
      </c>
      <c r="D45" s="19">
        <v>2500000</v>
      </c>
      <c r="E45" s="19"/>
      <c r="F45" s="19">
        <v>1000000</v>
      </c>
      <c r="G45" s="19"/>
      <c r="H45" s="19">
        <f t="shared" si="2"/>
        <v>1500000</v>
      </c>
      <c r="I45" s="58" t="s">
        <v>64</v>
      </c>
    </row>
    <row r="46" spans="1:9" ht="19.5" customHeight="1">
      <c r="A46" s="643"/>
      <c r="B46" s="270" t="s">
        <v>659</v>
      </c>
      <c r="C46" s="258" t="s">
        <v>650</v>
      </c>
      <c r="D46" s="19">
        <v>1500000</v>
      </c>
      <c r="E46" s="19"/>
      <c r="F46" s="19">
        <v>500000</v>
      </c>
      <c r="G46" s="19"/>
      <c r="H46" s="19">
        <f t="shared" si="2"/>
        <v>1000000</v>
      </c>
      <c r="I46" s="58" t="s">
        <v>64</v>
      </c>
    </row>
    <row r="47" spans="1:9" ht="39.75" customHeight="1">
      <c r="A47" s="643"/>
      <c r="B47" s="270" t="s">
        <v>658</v>
      </c>
      <c r="C47" s="258" t="s">
        <v>651</v>
      </c>
      <c r="D47" s="19">
        <v>2500000</v>
      </c>
      <c r="E47" s="19"/>
      <c r="F47" s="19">
        <v>1000000</v>
      </c>
      <c r="G47" s="19"/>
      <c r="H47" s="19">
        <f t="shared" si="2"/>
        <v>1500000</v>
      </c>
      <c r="I47" s="58" t="s">
        <v>64</v>
      </c>
    </row>
    <row r="48" spans="1:9" ht="28.5" customHeight="1">
      <c r="A48" s="643"/>
      <c r="B48" s="271" t="s">
        <v>655</v>
      </c>
      <c r="C48" s="258" t="s">
        <v>654</v>
      </c>
      <c r="D48" s="19">
        <v>10000000</v>
      </c>
      <c r="E48" s="19"/>
      <c r="F48" s="19"/>
      <c r="G48" s="19">
        <v>10700000</v>
      </c>
      <c r="H48" s="19">
        <f t="shared" si="2"/>
        <v>20700000</v>
      </c>
      <c r="I48" s="280" t="s">
        <v>755</v>
      </c>
    </row>
    <row r="49" spans="1:9" ht="24.75" customHeight="1">
      <c r="A49" s="643"/>
      <c r="B49" s="271" t="s">
        <v>656</v>
      </c>
      <c r="C49" s="258" t="s">
        <v>652</v>
      </c>
      <c r="D49" s="19">
        <v>1200000</v>
      </c>
      <c r="E49" s="19"/>
      <c r="F49" s="19">
        <v>200000</v>
      </c>
      <c r="G49" s="19"/>
      <c r="H49" s="19">
        <f t="shared" si="2"/>
        <v>1000000</v>
      </c>
      <c r="I49" s="58" t="s">
        <v>64</v>
      </c>
    </row>
    <row r="50" spans="1:9" ht="15" thickBot="1">
      <c r="A50" s="644"/>
      <c r="B50" s="270" t="s">
        <v>657</v>
      </c>
      <c r="C50" s="258" t="s">
        <v>653</v>
      </c>
      <c r="D50" s="19">
        <v>7500000</v>
      </c>
      <c r="E50" s="19"/>
      <c r="F50" s="19">
        <v>3000000</v>
      </c>
      <c r="G50" s="236"/>
      <c r="H50" s="19">
        <f t="shared" si="2"/>
        <v>4500000</v>
      </c>
      <c r="I50" s="58" t="s">
        <v>64</v>
      </c>
    </row>
    <row r="51" spans="1:9" ht="27.75" customHeight="1" thickBot="1">
      <c r="A51" s="638"/>
      <c r="B51" s="75"/>
      <c r="C51" s="74" t="s">
        <v>643</v>
      </c>
      <c r="D51" s="73">
        <f>SUM(D40:D50)</f>
        <v>35200000</v>
      </c>
      <c r="E51" s="73">
        <f>SUM(E40:E50)</f>
        <v>0</v>
      </c>
      <c r="F51" s="73">
        <f>SUM(F40:F50)</f>
        <v>10700000</v>
      </c>
      <c r="G51" s="73">
        <f>SUM(G40:G50)</f>
        <v>10700000</v>
      </c>
      <c r="H51" s="73">
        <f>SUM(H40:H50)</f>
        <v>35200000</v>
      </c>
      <c r="I51" s="72"/>
    </row>
    <row r="52" spans="1:9" ht="24" customHeight="1">
      <c r="A52" s="640" t="s">
        <v>358</v>
      </c>
      <c r="B52" s="86"/>
      <c r="C52" s="56" t="s">
        <v>739</v>
      </c>
      <c r="D52" s="57"/>
      <c r="E52" s="57"/>
      <c r="F52" s="57"/>
      <c r="G52" s="57"/>
      <c r="H52" s="57"/>
      <c r="I52" s="269"/>
    </row>
    <row r="53" spans="1:9">
      <c r="A53" s="640"/>
      <c r="B53" s="270" t="s">
        <v>741</v>
      </c>
      <c r="C53" s="258" t="s">
        <v>734</v>
      </c>
      <c r="D53" s="19">
        <v>1500000</v>
      </c>
      <c r="E53" s="19"/>
      <c r="F53" s="19">
        <v>1500000</v>
      </c>
      <c r="G53" s="19"/>
      <c r="H53" s="19">
        <f>D53+G53-F53</f>
        <v>0</v>
      </c>
      <c r="I53" s="58" t="s">
        <v>64</v>
      </c>
    </row>
    <row r="54" spans="1:9" ht="20.399999999999999">
      <c r="A54" s="643"/>
      <c r="B54" s="376" t="s">
        <v>1376</v>
      </c>
      <c r="C54" s="258" t="s">
        <v>1375</v>
      </c>
      <c r="D54" s="19">
        <v>3000000</v>
      </c>
      <c r="E54" s="19"/>
      <c r="F54" s="19">
        <v>1000000</v>
      </c>
      <c r="G54" s="19"/>
      <c r="H54" s="19">
        <f t="shared" ref="H54:H59" si="3">D54+G54-F54</f>
        <v>2000000</v>
      </c>
      <c r="I54" s="58" t="s">
        <v>64</v>
      </c>
    </row>
    <row r="55" spans="1:9">
      <c r="A55" s="643"/>
      <c r="B55" s="376" t="s">
        <v>1378</v>
      </c>
      <c r="C55" s="258" t="s">
        <v>1377</v>
      </c>
      <c r="D55" s="19">
        <v>0</v>
      </c>
      <c r="E55" s="19"/>
      <c r="F55" s="19"/>
      <c r="G55" s="19">
        <v>1000000</v>
      </c>
      <c r="H55" s="19">
        <f t="shared" si="3"/>
        <v>1000000</v>
      </c>
      <c r="I55" s="280" t="s">
        <v>755</v>
      </c>
    </row>
    <row r="56" spans="1:9">
      <c r="A56" s="643"/>
      <c r="B56" s="270" t="s">
        <v>742</v>
      </c>
      <c r="C56" s="258" t="s">
        <v>736</v>
      </c>
      <c r="D56" s="19">
        <v>6500000</v>
      </c>
      <c r="E56" s="19"/>
      <c r="F56" s="19">
        <v>1500000</v>
      </c>
      <c r="G56" s="19"/>
      <c r="H56" s="19">
        <f t="shared" si="3"/>
        <v>5000000</v>
      </c>
      <c r="I56" s="58" t="s">
        <v>64</v>
      </c>
    </row>
    <row r="57" spans="1:9" ht="21" customHeight="1">
      <c r="A57" s="643"/>
      <c r="B57" s="270" t="s">
        <v>743</v>
      </c>
      <c r="C57" s="258" t="s">
        <v>735</v>
      </c>
      <c r="D57" s="19">
        <v>3000000</v>
      </c>
      <c r="E57" s="19"/>
      <c r="F57" s="19">
        <v>1000000</v>
      </c>
      <c r="G57" s="19"/>
      <c r="H57" s="19">
        <f t="shared" si="3"/>
        <v>2000000</v>
      </c>
      <c r="I57" s="58" t="s">
        <v>64</v>
      </c>
    </row>
    <row r="58" spans="1:9" ht="20.399999999999999">
      <c r="A58" s="643"/>
      <c r="B58" s="270" t="s">
        <v>744</v>
      </c>
      <c r="C58" s="258" t="s">
        <v>738</v>
      </c>
      <c r="D58" s="19">
        <v>4500000</v>
      </c>
      <c r="E58" s="19"/>
      <c r="F58" s="19">
        <v>1000000</v>
      </c>
      <c r="G58" s="19"/>
      <c r="H58" s="19">
        <f t="shared" si="3"/>
        <v>3500000</v>
      </c>
      <c r="I58" s="58" t="s">
        <v>64</v>
      </c>
    </row>
    <row r="59" spans="1:9" ht="15" thickBot="1">
      <c r="A59" s="643"/>
      <c r="B59" s="270" t="s">
        <v>663</v>
      </c>
      <c r="C59" s="258" t="s">
        <v>737</v>
      </c>
      <c r="D59" s="19">
        <v>5395000</v>
      </c>
      <c r="E59" s="19">
        <v>4811000</v>
      </c>
      <c r="F59" s="19"/>
      <c r="G59" s="19">
        <v>5000000</v>
      </c>
      <c r="H59" s="19">
        <f t="shared" si="3"/>
        <v>10395000</v>
      </c>
      <c r="I59" s="280" t="s">
        <v>755</v>
      </c>
    </row>
    <row r="60" spans="1:9" ht="25.5" customHeight="1" thickBot="1">
      <c r="A60" s="638"/>
      <c r="B60" s="75"/>
      <c r="C60" s="74" t="s">
        <v>740</v>
      </c>
      <c r="D60" s="73">
        <f>SUM(D53:D59)</f>
        <v>23895000</v>
      </c>
      <c r="E60" s="73">
        <f>SUM(E53:E59)</f>
        <v>4811000</v>
      </c>
      <c r="F60" s="73">
        <f>SUM(F53:F59)</f>
        <v>6000000</v>
      </c>
      <c r="G60" s="73">
        <f>SUM(G53:G59)</f>
        <v>6000000</v>
      </c>
      <c r="H60" s="73">
        <f>SUM(H53:H59)</f>
        <v>23895000</v>
      </c>
      <c r="I60" s="72"/>
    </row>
    <row r="61" spans="1:9">
      <c r="A61" s="645" t="s">
        <v>324</v>
      </c>
      <c r="B61" s="42"/>
      <c r="C61" s="56" t="s">
        <v>729</v>
      </c>
      <c r="D61" s="42"/>
      <c r="E61" s="42"/>
      <c r="F61" s="42"/>
      <c r="G61" s="42"/>
      <c r="H61" s="42"/>
      <c r="I61" s="42"/>
    </row>
    <row r="62" spans="1:9" ht="21.6">
      <c r="A62" s="42"/>
      <c r="B62" s="270" t="s">
        <v>715</v>
      </c>
      <c r="C62" s="6" t="s">
        <v>731</v>
      </c>
      <c r="D62" s="44">
        <v>0</v>
      </c>
      <c r="E62" s="44">
        <v>423500000</v>
      </c>
      <c r="F62" s="44">
        <v>0</v>
      </c>
      <c r="G62" s="44">
        <f>E62</f>
        <v>423500000</v>
      </c>
      <c r="H62" s="44">
        <f>D62+G62-F62</f>
        <v>423500000</v>
      </c>
      <c r="I62" s="233" t="s">
        <v>733</v>
      </c>
    </row>
    <row r="63" spans="1:9" ht="22.2" thickBot="1">
      <c r="A63" s="51"/>
      <c r="B63" s="270" t="s">
        <v>716</v>
      </c>
      <c r="C63" s="87" t="s">
        <v>732</v>
      </c>
      <c r="D63" s="106">
        <v>0</v>
      </c>
      <c r="E63" s="106">
        <v>18000000</v>
      </c>
      <c r="F63" s="194" t="s">
        <v>425</v>
      </c>
      <c r="G63" s="106">
        <f>E63</f>
        <v>18000000</v>
      </c>
      <c r="H63" s="106">
        <f>D63+G63-F63</f>
        <v>18000000</v>
      </c>
      <c r="I63" s="233" t="s">
        <v>733</v>
      </c>
    </row>
    <row r="64" spans="1:9" ht="15" thickBot="1">
      <c r="A64" s="98"/>
      <c r="B64" s="99"/>
      <c r="C64" s="74" t="s">
        <v>730</v>
      </c>
      <c r="D64" s="73">
        <f>SUM(D62:D63)</f>
        <v>0</v>
      </c>
      <c r="E64" s="73">
        <f t="shared" ref="E64:H64" si="4">SUM(E62:E63)</f>
        <v>441500000</v>
      </c>
      <c r="F64" s="73">
        <f t="shared" si="4"/>
        <v>0</v>
      </c>
      <c r="G64" s="73">
        <f>SUM(G62:G63)</f>
        <v>441500000</v>
      </c>
      <c r="H64" s="73">
        <f t="shared" si="4"/>
        <v>441500000</v>
      </c>
      <c r="I64" s="195"/>
    </row>
    <row r="65" spans="1:9" ht="132" customHeight="1"/>
    <row r="66" spans="1:9">
      <c r="A66" s="640" t="s">
        <v>145</v>
      </c>
      <c r="B66" s="86"/>
      <c r="C66" s="56" t="s">
        <v>144</v>
      </c>
      <c r="D66" s="57"/>
      <c r="E66" s="57"/>
      <c r="F66" s="57"/>
      <c r="G66" s="57"/>
      <c r="H66" s="57"/>
      <c r="I66" s="269"/>
    </row>
    <row r="67" spans="1:9">
      <c r="A67" s="644"/>
      <c r="B67" s="270" t="s">
        <v>709</v>
      </c>
      <c r="C67" s="6" t="s">
        <v>594</v>
      </c>
      <c r="D67" s="4">
        <v>7500000</v>
      </c>
      <c r="E67" s="19">
        <v>0</v>
      </c>
      <c r="F67" s="19">
        <v>7500000</v>
      </c>
      <c r="G67" s="4"/>
      <c r="H67" s="66">
        <f>D67+G67-F67</f>
        <v>0</v>
      </c>
      <c r="I67" s="69" t="s">
        <v>64</v>
      </c>
    </row>
    <row r="68" spans="1:9" ht="26.25" customHeight="1">
      <c r="A68" s="644"/>
      <c r="B68" s="270" t="s">
        <v>710</v>
      </c>
      <c r="C68" s="6" t="s">
        <v>143</v>
      </c>
      <c r="D68" s="4">
        <v>6000000</v>
      </c>
      <c r="E68" s="19">
        <v>0</v>
      </c>
      <c r="F68" s="19">
        <v>6000000</v>
      </c>
      <c r="G68" s="4"/>
      <c r="H68" s="66">
        <f>D68+G68-F68</f>
        <v>0</v>
      </c>
      <c r="I68" s="69" t="s">
        <v>64</v>
      </c>
    </row>
    <row r="69" spans="1:9">
      <c r="A69" s="644"/>
      <c r="B69" s="270" t="s">
        <v>746</v>
      </c>
      <c r="C69" s="6" t="s">
        <v>142</v>
      </c>
      <c r="D69" s="4">
        <v>0</v>
      </c>
      <c r="E69" s="19">
        <v>0</v>
      </c>
      <c r="F69" s="19">
        <v>0</v>
      </c>
      <c r="G69" s="4">
        <v>28500000</v>
      </c>
      <c r="H69" s="66">
        <f>D69+G69-F69</f>
        <v>28500000</v>
      </c>
      <c r="I69" s="58" t="s">
        <v>8</v>
      </c>
    </row>
    <row r="70" spans="1:9">
      <c r="A70" s="646"/>
      <c r="B70" s="270" t="s">
        <v>1388</v>
      </c>
      <c r="C70" s="6" t="s">
        <v>1387</v>
      </c>
      <c r="D70" s="88">
        <v>40000000</v>
      </c>
      <c r="E70" s="187"/>
      <c r="F70" s="187">
        <v>40000000</v>
      </c>
      <c r="G70" s="88"/>
      <c r="H70" s="66">
        <f t="shared" ref="H70:H71" si="5">D70+G70-F70</f>
        <v>0</v>
      </c>
      <c r="I70" s="69" t="s">
        <v>64</v>
      </c>
    </row>
    <row r="71" spans="1:9">
      <c r="A71" s="646"/>
      <c r="B71" s="270" t="s">
        <v>1428</v>
      </c>
      <c r="C71" s="87" t="s">
        <v>1389</v>
      </c>
      <c r="D71" s="88">
        <v>0</v>
      </c>
      <c r="E71" s="187"/>
      <c r="F71" s="187"/>
      <c r="G71" s="88">
        <v>35000000</v>
      </c>
      <c r="H71" s="66">
        <f t="shared" si="5"/>
        <v>35000000</v>
      </c>
      <c r="I71" s="58" t="s">
        <v>8</v>
      </c>
    </row>
    <row r="72" spans="1:9" ht="27" customHeight="1" thickBot="1">
      <c r="A72" s="646"/>
      <c r="B72" s="270" t="s">
        <v>711</v>
      </c>
      <c r="C72" s="87" t="s">
        <v>141</v>
      </c>
      <c r="D72" s="88">
        <v>20000000</v>
      </c>
      <c r="E72" s="187">
        <v>0</v>
      </c>
      <c r="F72" s="264">
        <v>15000000</v>
      </c>
      <c r="G72" s="265"/>
      <c r="H72" s="188">
        <f>D72+G72-F72</f>
        <v>5000000</v>
      </c>
      <c r="I72" s="266" t="s">
        <v>64</v>
      </c>
    </row>
    <row r="73" spans="1:9" ht="24.75" customHeight="1" thickBot="1">
      <c r="A73" s="638"/>
      <c r="B73" s="75"/>
      <c r="C73" s="74" t="s">
        <v>140</v>
      </c>
      <c r="D73" s="73">
        <f>SUM(D67:D72)</f>
        <v>73500000</v>
      </c>
      <c r="E73" s="73">
        <f>SUM(E67:E72)</f>
        <v>0</v>
      </c>
      <c r="F73" s="73">
        <f>SUM(F67:F72)</f>
        <v>68500000</v>
      </c>
      <c r="G73" s="73">
        <f>SUM(G67:G72)</f>
        <v>63500000</v>
      </c>
      <c r="H73" s="73">
        <f>SUM(H67:H72)</f>
        <v>68500000</v>
      </c>
      <c r="I73" s="72"/>
    </row>
    <row r="74" spans="1:9" ht="9.75" customHeight="1">
      <c r="A74" s="189"/>
      <c r="B74" s="79"/>
      <c r="C74" s="78"/>
      <c r="D74" s="190"/>
      <c r="E74" s="190"/>
      <c r="F74" s="190"/>
      <c r="G74" s="190"/>
      <c r="H74" s="190"/>
      <c r="I74" s="77"/>
    </row>
    <row r="75" spans="1:9" ht="25.5" customHeight="1">
      <c r="A75" s="645" t="s">
        <v>567</v>
      </c>
      <c r="B75" s="42"/>
      <c r="C75" s="56" t="s">
        <v>568</v>
      </c>
      <c r="D75" s="42"/>
      <c r="E75" s="42"/>
      <c r="F75" s="42"/>
      <c r="G75" s="42"/>
      <c r="H75" s="42"/>
      <c r="I75" s="42"/>
    </row>
    <row r="76" spans="1:9" ht="21.75" customHeight="1">
      <c r="A76" s="42"/>
      <c r="B76" s="270" t="s">
        <v>715</v>
      </c>
      <c r="C76" s="6" t="s">
        <v>570</v>
      </c>
      <c r="D76" s="44">
        <v>108000000</v>
      </c>
      <c r="E76" s="44">
        <v>0</v>
      </c>
      <c r="F76" s="44">
        <v>30000000</v>
      </c>
      <c r="G76" s="44">
        <v>0</v>
      </c>
      <c r="H76" s="44">
        <f>D76+G76-F76</f>
        <v>78000000</v>
      </c>
      <c r="I76" s="58" t="s">
        <v>64</v>
      </c>
    </row>
    <row r="77" spans="1:9" ht="16.5" customHeight="1" thickBot="1">
      <c r="A77" s="51"/>
      <c r="B77" s="270" t="s">
        <v>716</v>
      </c>
      <c r="C77" s="87" t="s">
        <v>571</v>
      </c>
      <c r="D77" s="106">
        <v>0</v>
      </c>
      <c r="E77" s="106">
        <v>0</v>
      </c>
      <c r="F77" s="194" t="s">
        <v>425</v>
      </c>
      <c r="G77" s="106">
        <v>30000000</v>
      </c>
      <c r="H77" s="106">
        <f>D77+G77-F77</f>
        <v>30000000</v>
      </c>
      <c r="I77" s="91" t="s">
        <v>8</v>
      </c>
    </row>
    <row r="78" spans="1:9" ht="29.25" customHeight="1" thickBot="1">
      <c r="A78" s="98"/>
      <c r="B78" s="99"/>
      <c r="C78" s="74" t="s">
        <v>569</v>
      </c>
      <c r="D78" s="73">
        <f>SUM(D76:D77)</f>
        <v>108000000</v>
      </c>
      <c r="E78" s="73">
        <f t="shared" ref="E78:H78" si="6">SUM(E76:E77)</f>
        <v>0</v>
      </c>
      <c r="F78" s="73">
        <f t="shared" si="6"/>
        <v>30000000</v>
      </c>
      <c r="G78" s="73">
        <f t="shared" si="6"/>
        <v>30000000</v>
      </c>
      <c r="H78" s="73">
        <f t="shared" si="6"/>
        <v>108000000</v>
      </c>
      <c r="I78" s="195"/>
    </row>
    <row r="79" spans="1:9" ht="9" customHeight="1">
      <c r="A79" s="189"/>
      <c r="B79" s="79"/>
      <c r="C79" s="78"/>
      <c r="D79" s="190"/>
      <c r="E79" s="190"/>
      <c r="F79" s="190"/>
      <c r="G79" s="190"/>
      <c r="H79" s="190"/>
      <c r="I79" s="77"/>
    </row>
    <row r="80" spans="1:9" ht="17.25" customHeight="1">
      <c r="A80" s="645" t="s">
        <v>366</v>
      </c>
      <c r="B80" s="42"/>
      <c r="C80" s="56" t="s">
        <v>1390</v>
      </c>
      <c r="D80" s="42"/>
      <c r="E80" s="42"/>
      <c r="F80" s="42"/>
      <c r="G80" s="42"/>
      <c r="H80" s="42"/>
      <c r="I80" s="42"/>
    </row>
    <row r="81" spans="1:9" ht="27" customHeight="1" thickBot="1">
      <c r="A81" s="50"/>
      <c r="B81" s="46" t="s">
        <v>1393</v>
      </c>
      <c r="C81" s="797" t="s">
        <v>1392</v>
      </c>
      <c r="D81" s="46">
        <v>500000000</v>
      </c>
      <c r="E81" s="46">
        <v>0</v>
      </c>
      <c r="F81" s="46">
        <v>0</v>
      </c>
      <c r="G81" s="46">
        <v>100000000</v>
      </c>
      <c r="H81" s="46">
        <f>D81+G81-F81</f>
        <v>600000000</v>
      </c>
      <c r="I81" s="798" t="s">
        <v>8</v>
      </c>
    </row>
    <row r="82" spans="1:9" ht="19.5" customHeight="1" thickBot="1">
      <c r="A82" s="98"/>
      <c r="B82" s="99"/>
      <c r="C82" s="74" t="s">
        <v>1391</v>
      </c>
      <c r="D82" s="73">
        <f>SUM(D80:D81)</f>
        <v>500000000</v>
      </c>
      <c r="E82" s="73">
        <f t="shared" ref="E82:H82" si="7">SUM(E80:E81)</f>
        <v>0</v>
      </c>
      <c r="F82" s="73">
        <f t="shared" si="7"/>
        <v>0</v>
      </c>
      <c r="G82" s="73">
        <f t="shared" si="7"/>
        <v>100000000</v>
      </c>
      <c r="H82" s="73">
        <f t="shared" si="7"/>
        <v>600000000</v>
      </c>
      <c r="I82" s="195"/>
    </row>
    <row r="83" spans="1:9" ht="17.25" customHeight="1">
      <c r="A83" s="645" t="s">
        <v>349</v>
      </c>
      <c r="B83" s="86"/>
      <c r="C83" s="56" t="s">
        <v>209</v>
      </c>
      <c r="D83" s="80"/>
      <c r="E83" s="80"/>
      <c r="F83" s="80"/>
      <c r="G83" s="80"/>
      <c r="H83" s="80"/>
      <c r="I83" s="62"/>
    </row>
    <row r="84" spans="1:9" ht="27" customHeight="1">
      <c r="A84" s="644"/>
      <c r="B84" s="270" t="s">
        <v>712</v>
      </c>
      <c r="C84" s="6" t="s">
        <v>524</v>
      </c>
      <c r="D84" s="4">
        <v>10000000</v>
      </c>
      <c r="E84" s="19">
        <v>7200000</v>
      </c>
      <c r="F84" s="19"/>
      <c r="G84" s="4">
        <v>3000000</v>
      </c>
      <c r="H84" s="66">
        <f>D84+G84-F84</f>
        <v>13000000</v>
      </c>
      <c r="I84" s="69" t="s">
        <v>8</v>
      </c>
    </row>
    <row r="85" spans="1:9">
      <c r="A85" s="644"/>
      <c r="B85" s="270" t="s">
        <v>713</v>
      </c>
      <c r="C85" s="6" t="s">
        <v>525</v>
      </c>
      <c r="D85" s="4">
        <v>15000000</v>
      </c>
      <c r="E85" s="19">
        <v>990000</v>
      </c>
      <c r="F85" s="19">
        <v>2000000</v>
      </c>
      <c r="G85" s="4"/>
      <c r="H85" s="66">
        <f t="shared" ref="H85:H86" si="8">D85+G85-F85</f>
        <v>13000000</v>
      </c>
      <c r="I85" s="69" t="s">
        <v>64</v>
      </c>
    </row>
    <row r="86" spans="1:9" ht="17.25" customHeight="1" thickBot="1">
      <c r="A86" s="644"/>
      <c r="B86" s="270" t="s">
        <v>714</v>
      </c>
      <c r="C86" s="6" t="s">
        <v>526</v>
      </c>
      <c r="D86" s="4">
        <v>6000000</v>
      </c>
      <c r="E86" s="19">
        <v>0</v>
      </c>
      <c r="F86" s="19">
        <v>1000000</v>
      </c>
      <c r="G86" s="4"/>
      <c r="H86" s="66">
        <f t="shared" si="8"/>
        <v>5000000</v>
      </c>
      <c r="I86" s="58" t="s">
        <v>64</v>
      </c>
    </row>
    <row r="87" spans="1:9" ht="17.25" customHeight="1" thickBot="1">
      <c r="A87" s="638"/>
      <c r="B87" s="75"/>
      <c r="C87" s="74" t="s">
        <v>211</v>
      </c>
      <c r="D87" s="73">
        <f>SUM(D84:D86)</f>
        <v>31000000</v>
      </c>
      <c r="E87" s="73">
        <f>SUM(E84:E86)</f>
        <v>8190000</v>
      </c>
      <c r="F87" s="73">
        <f>SUM(F84:F86)</f>
        <v>3000000</v>
      </c>
      <c r="G87" s="73">
        <f>SUM(G84:G86)</f>
        <v>3000000</v>
      </c>
      <c r="H87" s="73">
        <f>SUM(H84:H86)</f>
        <v>31000000</v>
      </c>
      <c r="I87" s="72"/>
    </row>
    <row r="88" spans="1:9" ht="27" customHeight="1">
      <c r="A88" s="640" t="s">
        <v>154</v>
      </c>
      <c r="B88" s="57"/>
      <c r="C88" s="56" t="s">
        <v>153</v>
      </c>
      <c r="D88" s="57"/>
      <c r="E88" s="57"/>
      <c r="F88" s="57"/>
      <c r="G88" s="57"/>
      <c r="H88" s="57"/>
      <c r="I88" s="62"/>
    </row>
    <row r="89" spans="1:9" ht="27" customHeight="1">
      <c r="A89" s="647"/>
      <c r="B89" s="376">
        <v>130023801015</v>
      </c>
      <c r="C89" s="6" t="s">
        <v>1344</v>
      </c>
      <c r="D89" s="4">
        <v>500000000</v>
      </c>
      <c r="E89" s="71"/>
      <c r="F89" s="57"/>
      <c r="G89" s="44">
        <v>1400000000</v>
      </c>
      <c r="H89" s="44">
        <f>D89+G89-F89</f>
        <v>1900000000</v>
      </c>
      <c r="I89" s="58" t="s">
        <v>8</v>
      </c>
    </row>
    <row r="90" spans="1:9">
      <c r="A90" s="648"/>
      <c r="B90" s="270" t="s">
        <v>717</v>
      </c>
      <c r="C90" s="6" t="s">
        <v>152</v>
      </c>
      <c r="D90" s="4">
        <v>200000000</v>
      </c>
      <c r="E90" s="19">
        <v>0</v>
      </c>
      <c r="F90" s="80">
        <f>E90</f>
        <v>0</v>
      </c>
      <c r="G90" s="230">
        <v>536000000</v>
      </c>
      <c r="H90" s="44">
        <f>D90+G90-F90</f>
        <v>736000000</v>
      </c>
      <c r="I90" s="58" t="s">
        <v>8</v>
      </c>
    </row>
    <row r="91" spans="1:9" ht="21.6">
      <c r="A91" s="637"/>
      <c r="B91" s="270" t="s">
        <v>638</v>
      </c>
      <c r="C91" s="6" t="s">
        <v>542</v>
      </c>
      <c r="D91" s="81">
        <v>0</v>
      </c>
      <c r="E91" s="81">
        <v>370000000</v>
      </c>
      <c r="F91" s="80">
        <v>0</v>
      </c>
      <c r="G91" s="44">
        <v>464000000</v>
      </c>
      <c r="H91" s="44">
        <f>D91+G91-F91</f>
        <v>464000000</v>
      </c>
      <c r="I91" s="233" t="s">
        <v>565</v>
      </c>
    </row>
    <row r="92" spans="1:9">
      <c r="A92" s="648"/>
      <c r="B92" s="270" t="s">
        <v>1481</v>
      </c>
      <c r="C92" s="6" t="s">
        <v>1482</v>
      </c>
      <c r="D92" s="81"/>
      <c r="E92" s="81"/>
      <c r="F92" s="262"/>
      <c r="G92" s="106">
        <v>100000000</v>
      </c>
      <c r="H92" s="44">
        <f>D92+G92-F92</f>
        <v>100000000</v>
      </c>
      <c r="I92" s="620" t="s">
        <v>8</v>
      </c>
    </row>
    <row r="93" spans="1:9" ht="21" thickBot="1">
      <c r="A93" s="648"/>
      <c r="B93" s="619" t="s">
        <v>747</v>
      </c>
      <c r="C93" s="87" t="s">
        <v>541</v>
      </c>
      <c r="D93" s="621">
        <v>455470000</v>
      </c>
      <c r="E93" s="621">
        <v>2326000</v>
      </c>
      <c r="F93" s="262">
        <v>0</v>
      </c>
      <c r="G93" s="106">
        <v>450000000</v>
      </c>
      <c r="H93" s="106">
        <f>D93+G93-F93</f>
        <v>905470000</v>
      </c>
      <c r="I93" s="91" t="s">
        <v>8</v>
      </c>
    </row>
    <row r="94" spans="1:9" ht="26.25" customHeight="1" thickBot="1">
      <c r="A94" s="638"/>
      <c r="B94" s="75"/>
      <c r="C94" s="74" t="s">
        <v>151</v>
      </c>
      <c r="D94" s="73">
        <f>SUM(D89:D93)</f>
        <v>1155470000</v>
      </c>
      <c r="E94" s="73">
        <f>SUM(E89:E93)</f>
        <v>372326000</v>
      </c>
      <c r="F94" s="73">
        <f>SUM(F90:F93)</f>
        <v>0</v>
      </c>
      <c r="G94" s="73">
        <f>SUM(G89:G93)</f>
        <v>2950000000</v>
      </c>
      <c r="H94" s="73">
        <f>SUM(H89:H93)</f>
        <v>4105470000</v>
      </c>
      <c r="I94" s="72"/>
    </row>
    <row r="95" spans="1:9" ht="10.5" customHeight="1">
      <c r="A95" s="50"/>
      <c r="B95" s="50"/>
      <c r="C95" s="78"/>
      <c r="D95" s="190"/>
      <c r="E95" s="190"/>
      <c r="F95" s="190"/>
      <c r="G95" s="190"/>
      <c r="H95" s="190"/>
      <c r="I95" s="50"/>
    </row>
    <row r="96" spans="1:9">
      <c r="A96" s="649" t="s">
        <v>330</v>
      </c>
      <c r="B96" s="86"/>
      <c r="C96" s="56" t="s">
        <v>627</v>
      </c>
      <c r="D96" s="57"/>
      <c r="E96" s="57"/>
      <c r="F96" s="57"/>
      <c r="G96" s="57"/>
      <c r="H96" s="57"/>
      <c r="I96" s="62"/>
    </row>
    <row r="97" spans="1:9" ht="20.399999999999999">
      <c r="A97" s="650"/>
      <c r="B97" s="270" t="s">
        <v>748</v>
      </c>
      <c r="C97" s="6" t="s">
        <v>629</v>
      </c>
      <c r="D97" s="81">
        <v>500000000</v>
      </c>
      <c r="E97" s="81">
        <v>500000000</v>
      </c>
      <c r="F97" s="189"/>
      <c r="G97" s="44">
        <v>150000000</v>
      </c>
      <c r="H97" s="44">
        <f>D97+G97-F97</f>
        <v>650000000</v>
      </c>
      <c r="I97" s="254" t="s">
        <v>8</v>
      </c>
    </row>
    <row r="98" spans="1:9" ht="27.75" customHeight="1">
      <c r="A98" s="650"/>
      <c r="B98" s="270" t="s">
        <v>749</v>
      </c>
      <c r="C98" s="6" t="s">
        <v>630</v>
      </c>
      <c r="D98" s="81">
        <v>3950000000</v>
      </c>
      <c r="E98" s="81">
        <v>1456102188.72</v>
      </c>
      <c r="F98" s="189"/>
      <c r="G98" s="44">
        <f>1300000000-133000000-50000000-2000000</f>
        <v>1115000000</v>
      </c>
      <c r="H98" s="44">
        <f t="shared" ref="H98:H100" si="9">D98+G98-F98</f>
        <v>5065000000</v>
      </c>
      <c r="I98" s="254" t="s">
        <v>8</v>
      </c>
    </row>
    <row r="99" spans="1:9">
      <c r="A99" s="650"/>
      <c r="B99" s="270" t="s">
        <v>750</v>
      </c>
      <c r="C99" s="6" t="s">
        <v>632</v>
      </c>
      <c r="D99" s="81">
        <v>300000000</v>
      </c>
      <c r="E99" s="81">
        <v>300000000</v>
      </c>
      <c r="F99" s="189"/>
      <c r="G99" s="44">
        <f>133000000+340000000</f>
        <v>473000000</v>
      </c>
      <c r="H99" s="44">
        <f t="shared" si="9"/>
        <v>773000000</v>
      </c>
      <c r="I99" s="254" t="s">
        <v>8</v>
      </c>
    </row>
    <row r="100" spans="1:9" ht="24.75" customHeight="1" thickBot="1">
      <c r="A100" s="636"/>
      <c r="B100" s="270" t="s">
        <v>751</v>
      </c>
      <c r="C100" s="6" t="s">
        <v>631</v>
      </c>
      <c r="D100" s="81">
        <v>70000000</v>
      </c>
      <c r="E100" s="81">
        <v>70000000</v>
      </c>
      <c r="F100" s="80"/>
      <c r="G100" s="44">
        <f>50000000+80000000</f>
        <v>130000000</v>
      </c>
      <c r="H100" s="44">
        <f t="shared" si="9"/>
        <v>200000000</v>
      </c>
      <c r="I100" s="233" t="s">
        <v>8</v>
      </c>
    </row>
    <row r="101" spans="1:9" ht="15" thickBot="1">
      <c r="A101" s="638"/>
      <c r="B101" s="75"/>
      <c r="C101" s="74" t="s">
        <v>628</v>
      </c>
      <c r="D101" s="73">
        <f>SUM(D97:D100)</f>
        <v>4820000000</v>
      </c>
      <c r="E101" s="73">
        <f t="shared" ref="E101:H101" si="10">SUM(E97:E100)</f>
        <v>2326102188.7200003</v>
      </c>
      <c r="F101" s="73">
        <f>SUM(F97:F100)</f>
        <v>0</v>
      </c>
      <c r="G101" s="73">
        <f t="shared" si="10"/>
        <v>1868000000</v>
      </c>
      <c r="H101" s="73">
        <f t="shared" si="10"/>
        <v>6688000000</v>
      </c>
      <c r="I101" s="72"/>
    </row>
    <row r="102" spans="1:9" ht="6" customHeight="1">
      <c r="A102" s="819"/>
      <c r="B102" s="820"/>
      <c r="C102" s="795"/>
      <c r="D102" s="796"/>
      <c r="E102" s="796"/>
      <c r="F102" s="796"/>
      <c r="G102" s="796"/>
      <c r="H102" s="796"/>
      <c r="I102" s="821"/>
    </row>
    <row r="103" spans="1:9" ht="27.75" customHeight="1">
      <c r="A103" s="649" t="s">
        <v>1087</v>
      </c>
      <c r="B103" s="86"/>
      <c r="C103" s="56" t="s">
        <v>1399</v>
      </c>
      <c r="D103" s="80"/>
      <c r="E103" s="80"/>
      <c r="F103" s="80"/>
      <c r="G103" s="80"/>
      <c r="H103" s="80"/>
      <c r="I103" s="62"/>
    </row>
    <row r="104" spans="1:9" ht="21" thickBot="1">
      <c r="A104" s="51"/>
      <c r="B104" s="93" t="s">
        <v>1398</v>
      </c>
      <c r="C104" s="87" t="s">
        <v>1397</v>
      </c>
      <c r="D104" s="303">
        <v>5000000</v>
      </c>
      <c r="E104" s="303"/>
      <c r="F104" s="303"/>
      <c r="G104" s="303">
        <v>2000000</v>
      </c>
      <c r="H104" s="303">
        <f>D104+G104-F104</f>
        <v>7000000</v>
      </c>
      <c r="I104" s="87" t="s">
        <v>8</v>
      </c>
    </row>
    <row r="105" spans="1:9" ht="29.25" customHeight="1" thickBot="1">
      <c r="A105" s="98"/>
      <c r="B105" s="655"/>
      <c r="C105" s="74" t="s">
        <v>1400</v>
      </c>
      <c r="D105" s="73">
        <f>SUM(D104)</f>
        <v>5000000</v>
      </c>
      <c r="E105" s="73">
        <f t="shared" ref="E105:H105" si="11">SUM(E104)</f>
        <v>0</v>
      </c>
      <c r="F105" s="73">
        <f t="shared" si="11"/>
        <v>0</v>
      </c>
      <c r="G105" s="73">
        <f t="shared" si="11"/>
        <v>2000000</v>
      </c>
      <c r="H105" s="73">
        <f t="shared" si="11"/>
        <v>7000000</v>
      </c>
      <c r="I105" s="72"/>
    </row>
    <row r="106" spans="1:9" ht="6.75" customHeight="1">
      <c r="A106" s="189"/>
      <c r="B106" s="79"/>
      <c r="C106" s="78"/>
      <c r="D106" s="190"/>
      <c r="E106" s="190"/>
      <c r="F106" s="190"/>
      <c r="G106" s="190"/>
      <c r="H106" s="190"/>
      <c r="I106" s="77"/>
    </row>
    <row r="107" spans="1:9">
      <c r="A107" s="651" t="s">
        <v>328</v>
      </c>
      <c r="B107" s="42"/>
      <c r="C107" s="56" t="s">
        <v>550</v>
      </c>
      <c r="D107" s="42"/>
      <c r="E107" s="42"/>
      <c r="F107" s="42"/>
      <c r="G107" s="652"/>
      <c r="H107" s="42"/>
      <c r="I107" s="42"/>
    </row>
    <row r="108" spans="1:9" ht="21.6">
      <c r="A108" s="42"/>
      <c r="B108" s="276" t="s">
        <v>718</v>
      </c>
      <c r="C108" s="277" t="s">
        <v>427</v>
      </c>
      <c r="D108" s="46">
        <v>201500000</v>
      </c>
      <c r="E108" s="278">
        <v>29522602</v>
      </c>
      <c r="F108" s="46">
        <v>10000000</v>
      </c>
      <c r="G108" s="44">
        <v>0</v>
      </c>
      <c r="H108" s="44">
        <f>D108+G108-F108</f>
        <v>191500000</v>
      </c>
      <c r="I108" s="58" t="s">
        <v>64</v>
      </c>
    </row>
    <row r="109" spans="1:9">
      <c r="A109" s="42"/>
      <c r="B109" s="270" t="s">
        <v>719</v>
      </c>
      <c r="C109" s="65" t="s">
        <v>428</v>
      </c>
      <c r="D109" s="44">
        <v>1500000</v>
      </c>
      <c r="E109" s="44">
        <v>0</v>
      </c>
      <c r="F109" s="44">
        <v>0</v>
      </c>
      <c r="G109" s="44">
        <v>7000000</v>
      </c>
      <c r="H109" s="44">
        <f>D109+G109-F109</f>
        <v>8500000</v>
      </c>
      <c r="I109" s="58" t="s">
        <v>8</v>
      </c>
    </row>
    <row r="110" spans="1:9" ht="15.75" customHeight="1" thickBot="1">
      <c r="A110" s="191"/>
      <c r="B110" s="270" t="s">
        <v>720</v>
      </c>
      <c r="C110" s="61" t="s">
        <v>429</v>
      </c>
      <c r="D110" s="106">
        <v>1000000</v>
      </c>
      <c r="E110" s="106">
        <v>0</v>
      </c>
      <c r="F110" s="194" t="s">
        <v>425</v>
      </c>
      <c r="G110" s="106">
        <v>3000000</v>
      </c>
      <c r="H110" s="106">
        <f>D110+G110-F110</f>
        <v>4000000</v>
      </c>
      <c r="I110" s="91" t="s">
        <v>8</v>
      </c>
    </row>
    <row r="111" spans="1:9" ht="20.25" customHeight="1" thickBot="1">
      <c r="A111" s="98"/>
      <c r="B111" s="99"/>
      <c r="C111" s="74" t="s">
        <v>551</v>
      </c>
      <c r="D111" s="73">
        <f>SUM(D108:D110)</f>
        <v>204000000</v>
      </c>
      <c r="E111" s="73">
        <f t="shared" ref="E111:G111" si="12">SUM(E108:E110)</f>
        <v>29522602</v>
      </c>
      <c r="F111" s="73">
        <f t="shared" si="12"/>
        <v>10000000</v>
      </c>
      <c r="G111" s="73">
        <f t="shared" si="12"/>
        <v>10000000</v>
      </c>
      <c r="H111" s="73">
        <f>SUM(H108:H110)</f>
        <v>204000000</v>
      </c>
      <c r="I111" s="195"/>
    </row>
    <row r="112" spans="1:9" ht="27" customHeight="1">
      <c r="A112" s="640" t="s">
        <v>342</v>
      </c>
      <c r="B112" s="86"/>
      <c r="C112" s="56" t="s">
        <v>1367</v>
      </c>
      <c r="D112" s="57"/>
      <c r="E112" s="57"/>
      <c r="F112" s="57"/>
      <c r="G112" s="57"/>
      <c r="H112" s="57"/>
      <c r="I112" s="62"/>
    </row>
    <row r="113" spans="1:9" ht="15" thickBot="1">
      <c r="A113" s="636"/>
      <c r="B113" s="270" t="s">
        <v>1369</v>
      </c>
      <c r="C113" s="61" t="s">
        <v>1370</v>
      </c>
      <c r="D113" s="106">
        <v>35000000</v>
      </c>
      <c r="E113" s="106">
        <v>0</v>
      </c>
      <c r="F113" s="192">
        <v>0</v>
      </c>
      <c r="G113" s="106">
        <v>60000000</v>
      </c>
      <c r="H113" s="193">
        <f>D113+G113-F113</f>
        <v>95000000</v>
      </c>
      <c r="I113" s="91" t="s">
        <v>8</v>
      </c>
    </row>
    <row r="114" spans="1:9" ht="27" customHeight="1" thickBot="1">
      <c r="A114" s="638"/>
      <c r="B114" s="75"/>
      <c r="C114" s="74" t="s">
        <v>1368</v>
      </c>
      <c r="D114" s="73">
        <f>SUM(D113:D113)</f>
        <v>35000000</v>
      </c>
      <c r="E114" s="73">
        <f>SUM(E113:E113)</f>
        <v>0</v>
      </c>
      <c r="F114" s="73">
        <f>SUM(F113:F113)</f>
        <v>0</v>
      </c>
      <c r="G114" s="73">
        <f>SUM(G113:G113)</f>
        <v>60000000</v>
      </c>
      <c r="H114" s="73">
        <f>SUM(H113:H113)</f>
        <v>95000000</v>
      </c>
      <c r="I114" s="72"/>
    </row>
    <row r="115" spans="1:9" ht="27" customHeight="1">
      <c r="A115" s="645" t="s">
        <v>338</v>
      </c>
      <c r="B115" s="42"/>
      <c r="C115" s="56" t="s">
        <v>423</v>
      </c>
      <c r="D115" s="42"/>
      <c r="E115" s="42"/>
      <c r="F115" s="42"/>
      <c r="G115" s="42"/>
      <c r="H115" s="42"/>
      <c r="I115" s="42"/>
    </row>
    <row r="116" spans="1:9" ht="24" customHeight="1">
      <c r="A116" s="50"/>
      <c r="B116" s="276" t="s">
        <v>721</v>
      </c>
      <c r="C116" s="277" t="s">
        <v>595</v>
      </c>
      <c r="D116" s="46">
        <v>14000000</v>
      </c>
      <c r="E116" s="46">
        <v>7963000</v>
      </c>
      <c r="F116" s="46">
        <v>0</v>
      </c>
      <c r="G116" s="46">
        <v>4000000</v>
      </c>
      <c r="H116" s="46">
        <f>D116+G116-F116</f>
        <v>18000000</v>
      </c>
      <c r="I116" s="798" t="s">
        <v>8</v>
      </c>
    </row>
    <row r="117" spans="1:9" ht="22.2" thickBot="1">
      <c r="A117" s="51"/>
      <c r="B117" s="270" t="s">
        <v>722</v>
      </c>
      <c r="C117" s="61" t="s">
        <v>424</v>
      </c>
      <c r="D117" s="106">
        <v>7000000</v>
      </c>
      <c r="E117" s="106">
        <v>0</v>
      </c>
      <c r="F117" s="194" t="s">
        <v>425</v>
      </c>
      <c r="G117" s="106">
        <v>4000000</v>
      </c>
      <c r="H117" s="106">
        <f>D117+G117-F117</f>
        <v>11000000</v>
      </c>
      <c r="I117" s="91" t="s">
        <v>8</v>
      </c>
    </row>
    <row r="118" spans="1:9" ht="26.25" customHeight="1" thickBot="1">
      <c r="A118" s="98"/>
      <c r="B118" s="99"/>
      <c r="C118" s="74" t="s">
        <v>426</v>
      </c>
      <c r="D118" s="73">
        <f>SUM(D116:D117)</f>
        <v>21000000</v>
      </c>
      <c r="E118" s="73">
        <f t="shared" ref="E118:H118" si="13">SUM(E116:E117)</f>
        <v>7963000</v>
      </c>
      <c r="F118" s="73">
        <f t="shared" si="13"/>
        <v>0</v>
      </c>
      <c r="G118" s="73">
        <f t="shared" si="13"/>
        <v>8000000</v>
      </c>
      <c r="H118" s="73">
        <f t="shared" si="13"/>
        <v>29000000</v>
      </c>
      <c r="I118" s="195"/>
    </row>
    <row r="119" spans="1:9" ht="4.5" customHeight="1">
      <c r="A119" s="653"/>
      <c r="B119" s="191"/>
      <c r="C119" s="85"/>
      <c r="D119" s="609"/>
      <c r="E119" s="609"/>
      <c r="F119" s="609"/>
      <c r="G119" s="609"/>
      <c r="H119" s="609"/>
      <c r="I119" s="50"/>
    </row>
    <row r="120" spans="1:9" ht="27" customHeight="1">
      <c r="A120" s="640" t="s">
        <v>447</v>
      </c>
      <c r="B120" s="86"/>
      <c r="C120" s="56" t="s">
        <v>129</v>
      </c>
      <c r="D120" s="57"/>
      <c r="E120" s="57"/>
      <c r="F120" s="57"/>
      <c r="G120" s="57"/>
      <c r="H120" s="57"/>
      <c r="I120" s="62"/>
    </row>
    <row r="121" spans="1:9" ht="15" thickBot="1">
      <c r="A121" s="636"/>
      <c r="B121" s="270" t="s">
        <v>723</v>
      </c>
      <c r="C121" s="61" t="s">
        <v>128</v>
      </c>
      <c r="D121" s="106">
        <v>25000000</v>
      </c>
      <c r="E121" s="106">
        <v>0</v>
      </c>
      <c r="F121" s="192">
        <v>0</v>
      </c>
      <c r="G121" s="106">
        <v>25000000</v>
      </c>
      <c r="H121" s="193">
        <f>D121+G121-F121</f>
        <v>50000000</v>
      </c>
      <c r="I121" s="91" t="s">
        <v>8</v>
      </c>
    </row>
    <row r="122" spans="1:9" ht="27" customHeight="1" thickBot="1">
      <c r="A122" s="638"/>
      <c r="B122" s="75"/>
      <c r="C122" s="74" t="s">
        <v>127</v>
      </c>
      <c r="D122" s="73">
        <f>SUM(D121:D121)</f>
        <v>25000000</v>
      </c>
      <c r="E122" s="73">
        <f>SUM(E121:E121)</f>
        <v>0</v>
      </c>
      <c r="F122" s="73">
        <f>SUM(F121:F121)</f>
        <v>0</v>
      </c>
      <c r="G122" s="73">
        <f>SUM(G121:G121)</f>
        <v>25000000</v>
      </c>
      <c r="H122" s="73">
        <f>SUM(H121:H121)</f>
        <v>50000000</v>
      </c>
      <c r="I122" s="72"/>
    </row>
    <row r="123" spans="1:9" ht="5.25" customHeight="1">
      <c r="A123" s="653"/>
      <c r="B123" s="191"/>
      <c r="C123" s="85"/>
      <c r="D123" s="609"/>
      <c r="E123" s="609"/>
      <c r="F123" s="609"/>
      <c r="G123" s="609"/>
      <c r="H123" s="609"/>
      <c r="I123" s="50"/>
    </row>
    <row r="124" spans="1:9" ht="17.25" customHeight="1">
      <c r="A124" s="640" t="s">
        <v>139</v>
      </c>
      <c r="B124" s="86"/>
      <c r="C124" s="56" t="s">
        <v>138</v>
      </c>
      <c r="D124" s="57"/>
      <c r="E124" s="57"/>
      <c r="F124" s="57"/>
      <c r="G124" s="57"/>
      <c r="H124" s="57"/>
      <c r="I124" s="62"/>
    </row>
    <row r="125" spans="1:9" ht="15" thickBot="1">
      <c r="A125" s="654"/>
      <c r="B125" s="270" t="s">
        <v>752</v>
      </c>
      <c r="C125" s="87" t="s">
        <v>137</v>
      </c>
      <c r="D125" s="88">
        <v>700000000</v>
      </c>
      <c r="E125" s="187">
        <v>0</v>
      </c>
      <c r="F125" s="235">
        <v>0</v>
      </c>
      <c r="G125" s="95">
        <v>1500000000</v>
      </c>
      <c r="H125" s="188">
        <f>D125+G125-F125</f>
        <v>2200000000</v>
      </c>
      <c r="I125" s="91" t="s">
        <v>8</v>
      </c>
    </row>
    <row r="126" spans="1:9" ht="19.5" customHeight="1" thickBot="1">
      <c r="A126" s="638"/>
      <c r="B126" s="75"/>
      <c r="C126" s="74" t="s">
        <v>136</v>
      </c>
      <c r="D126" s="73">
        <f>SUM(D125)</f>
        <v>700000000</v>
      </c>
      <c r="E126" s="73">
        <f>SUM(E125)</f>
        <v>0</v>
      </c>
      <c r="F126" s="73">
        <f>SUM(F125)</f>
        <v>0</v>
      </c>
      <c r="G126" s="73">
        <f>SUM(G125)</f>
        <v>1500000000</v>
      </c>
      <c r="H126" s="73">
        <f>SUM(H125)</f>
        <v>2200000000</v>
      </c>
      <c r="I126" s="72"/>
    </row>
    <row r="127" spans="1:9" ht="27.75" customHeight="1">
      <c r="A127" s="640" t="s">
        <v>289</v>
      </c>
      <c r="B127" s="86"/>
      <c r="C127" s="56" t="s">
        <v>766</v>
      </c>
      <c r="D127" s="57"/>
      <c r="E127" s="57"/>
      <c r="F127" s="57"/>
      <c r="G127" s="57"/>
      <c r="H127" s="57"/>
      <c r="I127" s="62"/>
    </row>
    <row r="128" spans="1:9" ht="15" thickBot="1">
      <c r="A128" s="654"/>
      <c r="B128" s="270" t="s">
        <v>769</v>
      </c>
      <c r="C128" s="87" t="s">
        <v>768</v>
      </c>
      <c r="D128" s="303">
        <v>40550000</v>
      </c>
      <c r="E128" s="187">
        <v>0</v>
      </c>
      <c r="F128" s="235">
        <v>0</v>
      </c>
      <c r="G128" s="95">
        <v>90000000</v>
      </c>
      <c r="H128" s="188">
        <f>D128+G128-F128</f>
        <v>130550000</v>
      </c>
      <c r="I128" s="91" t="s">
        <v>8</v>
      </c>
    </row>
    <row r="129" spans="1:9" ht="27.75" customHeight="1" thickBot="1">
      <c r="A129" s="638"/>
      <c r="B129" s="75"/>
      <c r="C129" s="74" t="s">
        <v>767</v>
      </c>
      <c r="D129" s="73">
        <f>SUM(D128)</f>
        <v>40550000</v>
      </c>
      <c r="E129" s="73">
        <f>SUM(E128)</f>
        <v>0</v>
      </c>
      <c r="F129" s="73">
        <f>SUM(F128)</f>
        <v>0</v>
      </c>
      <c r="G129" s="73">
        <f>SUM(G128)</f>
        <v>90000000</v>
      </c>
      <c r="H129" s="73">
        <f>SUM(H128)</f>
        <v>130550000</v>
      </c>
      <c r="I129" s="72"/>
    </row>
    <row r="130" spans="1:9" ht="9.75" customHeight="1">
      <c r="A130" s="799"/>
      <c r="B130" s="800"/>
      <c r="C130" s="801"/>
      <c r="D130" s="802"/>
      <c r="E130" s="802"/>
      <c r="F130" s="802"/>
      <c r="G130" s="802"/>
      <c r="H130" s="802"/>
      <c r="I130" s="803"/>
    </row>
    <row r="131" spans="1:9" ht="20.399999999999999">
      <c r="A131" s="640" t="s">
        <v>773</v>
      </c>
      <c r="B131" s="42"/>
      <c r="C131" s="108" t="s">
        <v>475</v>
      </c>
      <c r="D131" s="80"/>
      <c r="E131" s="80"/>
      <c r="F131" s="80"/>
      <c r="G131" s="80"/>
      <c r="H131" s="80"/>
      <c r="I131" s="62"/>
    </row>
    <row r="132" spans="1:9" ht="31.2" thickBot="1">
      <c r="A132" s="51"/>
      <c r="B132" s="617" t="s">
        <v>772</v>
      </c>
      <c r="C132" s="618" t="s">
        <v>771</v>
      </c>
      <c r="D132" s="192">
        <v>0</v>
      </c>
      <c r="E132" s="304">
        <v>0</v>
      </c>
      <c r="F132" s="262">
        <v>0</v>
      </c>
      <c r="G132" s="192">
        <v>140000000</v>
      </c>
      <c r="H132" s="305">
        <f>D132+G132-F132</f>
        <v>140000000</v>
      </c>
      <c r="I132" s="263"/>
    </row>
    <row r="133" spans="1:9" ht="25.5" customHeight="1" thickBot="1">
      <c r="A133" s="638"/>
      <c r="B133" s="75"/>
      <c r="C133" s="74" t="s">
        <v>775</v>
      </c>
      <c r="D133" s="73">
        <f>SUM(D132)</f>
        <v>0</v>
      </c>
      <c r="E133" s="73">
        <f t="shared" ref="E133:H133" si="14">SUM(E132)</f>
        <v>0</v>
      </c>
      <c r="F133" s="73">
        <f t="shared" si="14"/>
        <v>0</v>
      </c>
      <c r="G133" s="73">
        <f t="shared" si="14"/>
        <v>140000000</v>
      </c>
      <c r="H133" s="73">
        <f t="shared" si="14"/>
        <v>140000000</v>
      </c>
      <c r="I133" s="72"/>
    </row>
    <row r="134" spans="1:9" ht="10.5" customHeight="1">
      <c r="A134" s="50"/>
      <c r="B134" s="50"/>
      <c r="C134" s="50"/>
      <c r="D134" s="50"/>
      <c r="E134" s="50"/>
      <c r="F134" s="50"/>
      <c r="G134" s="50"/>
      <c r="H134" s="50"/>
      <c r="I134" s="50"/>
    </row>
    <row r="135" spans="1:9" ht="18" customHeight="1">
      <c r="A135" s="640" t="s">
        <v>301</v>
      </c>
      <c r="B135" s="86"/>
      <c r="C135" s="56" t="s">
        <v>572</v>
      </c>
      <c r="D135" s="57"/>
      <c r="E135" s="57"/>
      <c r="F135" s="57"/>
      <c r="G135" s="57"/>
      <c r="H135" s="57"/>
      <c r="I135" s="62"/>
    </row>
    <row r="136" spans="1:9" ht="22.2" thickBot="1">
      <c r="A136" s="636"/>
      <c r="B136" s="270" t="s">
        <v>727</v>
      </c>
      <c r="C136" s="61" t="s">
        <v>574</v>
      </c>
      <c r="D136" s="106">
        <v>0</v>
      </c>
      <c r="E136" s="106">
        <v>0</v>
      </c>
      <c r="F136" s="192">
        <v>0</v>
      </c>
      <c r="G136" s="106">
        <v>300000000</v>
      </c>
      <c r="H136" s="193">
        <f>D136+G136-F136</f>
        <v>300000000</v>
      </c>
      <c r="I136" s="91" t="s">
        <v>8</v>
      </c>
    </row>
    <row r="137" spans="1:9" ht="15" thickBot="1">
      <c r="A137" s="638"/>
      <c r="B137" s="75"/>
      <c r="C137" s="74" t="s">
        <v>573</v>
      </c>
      <c r="D137" s="73">
        <f t="shared" ref="D137:F137" si="15">SUM(D136:D136)</f>
        <v>0</v>
      </c>
      <c r="E137" s="73">
        <f t="shared" si="15"/>
        <v>0</v>
      </c>
      <c r="F137" s="73">
        <f t="shared" si="15"/>
        <v>0</v>
      </c>
      <c r="G137" s="73">
        <f>SUM(G136:G136)</f>
        <v>300000000</v>
      </c>
      <c r="H137" s="73">
        <f>SUM(H136:H136)</f>
        <v>300000000</v>
      </c>
      <c r="I137" s="72"/>
    </row>
    <row r="138" spans="1:9" ht="27" customHeight="1">
      <c r="A138" s="640" t="s">
        <v>394</v>
      </c>
      <c r="B138" s="86"/>
      <c r="C138" s="56" t="s">
        <v>675</v>
      </c>
      <c r="D138" s="80"/>
      <c r="E138" s="80"/>
      <c r="F138" s="80"/>
      <c r="G138" s="80"/>
      <c r="H138" s="80"/>
      <c r="I138" s="62"/>
    </row>
    <row r="139" spans="1:9" ht="21" thickBot="1">
      <c r="A139" s="641"/>
      <c r="B139" s="270" t="s">
        <v>754</v>
      </c>
      <c r="C139" s="87" t="s">
        <v>677</v>
      </c>
      <c r="D139" s="88">
        <v>462000000</v>
      </c>
      <c r="E139" s="88"/>
      <c r="F139" s="262">
        <v>0</v>
      </c>
      <c r="G139" s="88">
        <v>128722650</v>
      </c>
      <c r="H139" s="188">
        <f>D139+G139-F139</f>
        <v>590722650</v>
      </c>
      <c r="I139" s="58" t="s">
        <v>8</v>
      </c>
    </row>
    <row r="140" spans="1:9" ht="27.75" customHeight="1" thickBot="1">
      <c r="A140" s="638"/>
      <c r="B140" s="75"/>
      <c r="C140" s="74" t="s">
        <v>676</v>
      </c>
      <c r="D140" s="73">
        <f>SUM(D139)</f>
        <v>462000000</v>
      </c>
      <c r="E140" s="73">
        <f t="shared" ref="E140:H140" si="16">SUM(E139)</f>
        <v>0</v>
      </c>
      <c r="F140" s="73">
        <f t="shared" si="16"/>
        <v>0</v>
      </c>
      <c r="G140" s="73">
        <f t="shared" si="16"/>
        <v>128722650</v>
      </c>
      <c r="H140" s="73">
        <f t="shared" si="16"/>
        <v>590722650</v>
      </c>
      <c r="I140" s="72"/>
    </row>
    <row r="141" spans="1:9" ht="25.5" customHeight="1">
      <c r="A141" s="640" t="s">
        <v>150</v>
      </c>
      <c r="B141" s="86"/>
      <c r="C141" s="56" t="s">
        <v>149</v>
      </c>
      <c r="D141" s="57"/>
      <c r="E141" s="57"/>
      <c r="F141" s="57"/>
      <c r="G141" s="57"/>
      <c r="H141" s="57"/>
      <c r="I141" s="62"/>
    </row>
    <row r="142" spans="1:9" ht="21" thickBot="1">
      <c r="A142" s="641"/>
      <c r="B142" s="270" t="s">
        <v>753</v>
      </c>
      <c r="C142" s="87" t="s">
        <v>148</v>
      </c>
      <c r="D142" s="88">
        <v>507500000</v>
      </c>
      <c r="E142" s="88">
        <v>300543560</v>
      </c>
      <c r="F142" s="89">
        <v>0</v>
      </c>
      <c r="G142" s="90">
        <f>977150000+322850000</f>
        <v>1300000000</v>
      </c>
      <c r="H142" s="91">
        <f>D142+G142-F142</f>
        <v>1807500000</v>
      </c>
      <c r="I142" s="58" t="s">
        <v>8</v>
      </c>
    </row>
    <row r="143" spans="1:9" ht="25.5" customHeight="1" thickBot="1">
      <c r="A143" s="638"/>
      <c r="B143" s="75"/>
      <c r="C143" s="74" t="s">
        <v>147</v>
      </c>
      <c r="D143" s="73">
        <f>SUM(D142)</f>
        <v>507500000</v>
      </c>
      <c r="E143" s="73">
        <f>SUM(E142)</f>
        <v>300543560</v>
      </c>
      <c r="F143" s="73">
        <f>SUM(F142)</f>
        <v>0</v>
      </c>
      <c r="G143" s="73">
        <f>SUM(G142)</f>
        <v>1300000000</v>
      </c>
      <c r="H143" s="73">
        <f>SUM(H142)</f>
        <v>1807500000</v>
      </c>
      <c r="I143" s="72"/>
    </row>
    <row r="144" spans="1:9">
      <c r="A144" s="640" t="s">
        <v>322</v>
      </c>
      <c r="B144" s="86"/>
      <c r="C144" s="56" t="s">
        <v>1410</v>
      </c>
      <c r="D144" s="57"/>
      <c r="E144" s="57"/>
      <c r="F144" s="57"/>
      <c r="G144" s="57"/>
      <c r="H144" s="57"/>
      <c r="I144" s="62"/>
    </row>
    <row r="145" spans="1:9">
      <c r="A145" s="42"/>
      <c r="B145" s="656" t="s">
        <v>1405</v>
      </c>
      <c r="C145" s="6" t="s">
        <v>1402</v>
      </c>
      <c r="D145" s="88">
        <v>15000000</v>
      </c>
      <c r="E145" s="88"/>
      <c r="F145" s="88">
        <v>15000000</v>
      </c>
      <c r="G145" s="88"/>
      <c r="H145" s="88">
        <f>D145+G145-F145</f>
        <v>0</v>
      </c>
      <c r="I145" s="58" t="s">
        <v>64</v>
      </c>
    </row>
    <row r="146" spans="1:9" ht="20.399999999999999">
      <c r="A146" s="42"/>
      <c r="B146" s="656" t="s">
        <v>1404</v>
      </c>
      <c r="C146" s="6" t="s">
        <v>1403</v>
      </c>
      <c r="D146" s="88">
        <v>75000000</v>
      </c>
      <c r="E146" s="88"/>
      <c r="F146" s="88">
        <v>20000000</v>
      </c>
      <c r="G146" s="88"/>
      <c r="H146" s="88">
        <f>D146+G146-F146</f>
        <v>55000000</v>
      </c>
      <c r="I146" s="58" t="s">
        <v>64</v>
      </c>
    </row>
    <row r="147" spans="1:9">
      <c r="A147" s="42"/>
      <c r="B147" s="656" t="s">
        <v>1407</v>
      </c>
      <c r="C147" s="6" t="s">
        <v>1406</v>
      </c>
      <c r="D147" s="88">
        <v>20000000</v>
      </c>
      <c r="E147" s="88"/>
      <c r="F147" s="88">
        <v>20000000</v>
      </c>
      <c r="G147" s="88"/>
      <c r="H147" s="88">
        <f>D147+G147-F147</f>
        <v>0</v>
      </c>
      <c r="I147" s="58" t="s">
        <v>64</v>
      </c>
    </row>
    <row r="148" spans="1:9">
      <c r="A148" s="42"/>
      <c r="B148" s="656" t="s">
        <v>1409</v>
      </c>
      <c r="C148" s="6" t="s">
        <v>1408</v>
      </c>
      <c r="D148" s="88">
        <v>15000000</v>
      </c>
      <c r="E148" s="88"/>
      <c r="F148" s="88">
        <v>15000000</v>
      </c>
      <c r="G148" s="88"/>
      <c r="H148" s="88">
        <f>D148+G148-F148</f>
        <v>0</v>
      </c>
      <c r="I148" s="58" t="s">
        <v>64</v>
      </c>
    </row>
    <row r="149" spans="1:9" ht="31.2" thickBot="1">
      <c r="A149" s="51"/>
      <c r="B149" s="622" t="s">
        <v>1412</v>
      </c>
      <c r="C149" s="87" t="s">
        <v>1411</v>
      </c>
      <c r="D149" s="88">
        <v>250000000</v>
      </c>
      <c r="E149" s="88"/>
      <c r="F149" s="88"/>
      <c r="G149" s="88">
        <v>106000000</v>
      </c>
      <c r="H149" s="88">
        <f>D149+G149-F149</f>
        <v>356000000</v>
      </c>
      <c r="I149" s="91" t="s">
        <v>8</v>
      </c>
    </row>
    <row r="150" spans="1:9" ht="15" thickBot="1">
      <c r="A150" s="98"/>
      <c r="B150" s="657"/>
      <c r="C150" s="74" t="s">
        <v>1413</v>
      </c>
      <c r="D150" s="73">
        <f>SUM(D145:D149)</f>
        <v>375000000</v>
      </c>
      <c r="E150" s="73">
        <f t="shared" ref="E150:H150" si="17">SUM(E145:E149)</f>
        <v>0</v>
      </c>
      <c r="F150" s="73">
        <f t="shared" si="17"/>
        <v>70000000</v>
      </c>
      <c r="G150" s="73">
        <f t="shared" si="17"/>
        <v>106000000</v>
      </c>
      <c r="H150" s="73">
        <f t="shared" si="17"/>
        <v>411000000</v>
      </c>
      <c r="I150" s="195"/>
    </row>
    <row r="153" spans="1:9">
      <c r="G153" s="171"/>
    </row>
  </sheetData>
  <mergeCells count="4">
    <mergeCell ref="A1:I1"/>
    <mergeCell ref="A2:I2"/>
    <mergeCell ref="A3:I3"/>
    <mergeCell ref="C4:G4"/>
  </mergeCells>
  <conditionalFormatting sqref="B150">
    <cfRule type="expression" dxfId="31" priority="33">
      <formula>#REF!=9</formula>
    </cfRule>
    <cfRule type="expression" dxfId="30" priority="34">
      <formula>#REF!=7</formula>
    </cfRule>
    <cfRule type="expression" dxfId="29" priority="35">
      <formula>#REF!=6</formula>
    </cfRule>
    <cfRule type="expression" dxfId="28" priority="36">
      <formula>#REF!=5</formula>
    </cfRule>
    <cfRule type="expression" dxfId="27" priority="37">
      <formula>#REF!=4</formula>
    </cfRule>
    <cfRule type="expression" dxfId="26" priority="38">
      <formula>#REF!=3</formula>
    </cfRule>
    <cfRule type="expression" dxfId="25" priority="39">
      <formula>#REF!=2</formula>
    </cfRule>
    <cfRule type="expression" dxfId="24" priority="40">
      <formula>#REF!=1</formula>
    </cfRule>
  </conditionalFormatting>
  <conditionalFormatting sqref="B132:C132">
    <cfRule type="expression" dxfId="23" priority="49">
      <formula>#REF!=9</formula>
    </cfRule>
    <cfRule type="expression" dxfId="22" priority="50">
      <formula>#REF!=7</formula>
    </cfRule>
    <cfRule type="expression" dxfId="21" priority="51">
      <formula>#REF!=6</formula>
    </cfRule>
    <cfRule type="expression" dxfId="20" priority="52">
      <formula>#REF!=5</formula>
    </cfRule>
    <cfRule type="expression" dxfId="19" priority="53">
      <formula>#REF!=4</formula>
    </cfRule>
    <cfRule type="expression" dxfId="18" priority="54">
      <formula>#REF!=3</formula>
    </cfRule>
    <cfRule type="expression" dxfId="17" priority="55">
      <formula>#REF!=2</formula>
    </cfRule>
    <cfRule type="expression" dxfId="16" priority="56">
      <formula>#REF!=1</formula>
    </cfRule>
  </conditionalFormatting>
  <conditionalFormatting sqref="C131">
    <cfRule type="expression" dxfId="15" priority="41">
      <formula>#REF!=9</formula>
    </cfRule>
    <cfRule type="expression" dxfId="14" priority="42">
      <formula>#REF!=7</formula>
    </cfRule>
    <cfRule type="expression" dxfId="13" priority="43">
      <formula>#REF!=6</formula>
    </cfRule>
    <cfRule type="expression" dxfId="12" priority="44">
      <formula>#REF!=5</formula>
    </cfRule>
    <cfRule type="expression" dxfId="11" priority="45">
      <formula>#REF!=4</formula>
    </cfRule>
    <cfRule type="expression" dxfId="10" priority="46">
      <formula>#REF!=3</formula>
    </cfRule>
    <cfRule type="expression" dxfId="9" priority="47">
      <formula>#REF!=2</formula>
    </cfRule>
    <cfRule type="expression" dxfId="8" priority="48">
      <formula>#REF!=1</formula>
    </cfRule>
  </conditionalFormatting>
  <hyperlinks>
    <hyperlink ref="I67" r:id="rId1" display="http://192.168.137.7/expenditure/ministry_finance/add_expenditure/add_fund.php?budget_id=24640&amp;code=01130022001026&amp;new=new" xr:uid="{00000000-0004-0000-1100-000000000000}"/>
    <hyperlink ref="I68" r:id="rId2" display="http://192.168.137.7/expenditure/ministry_finance/add_expenditure/add_fund.php?budget_id=24640&amp;code=01130022001026&amp;new=new" xr:uid="{00000000-0004-0000-1100-000001000000}"/>
    <hyperlink ref="I72" r:id="rId3" display="http://192.168.137.7/expenditure/ministry_finance/add_expenditure/add_fund.php?budget_id=24640&amp;code=01130022001026&amp;new=new" xr:uid="{00000000-0004-0000-1100-000002000000}"/>
    <hyperlink ref="I70" r:id="rId4" display="http://192.168.137.7/expenditure/ministry_finance/add_expenditure/add_fund.php?budget_id=24640&amp;code=01130022001026&amp;new=new" xr:uid="{00000000-0004-0000-1100-000003000000}"/>
  </hyperlinks>
  <pageMargins left="0.7" right="0.7" top="0.37" bottom="0.75" header="0.3" footer="0.3"/>
  <pageSetup paperSize="9" scale="76" firstPageNumber="55" fitToHeight="0" orientation="landscape" useFirstPageNumber="1" r:id="rId5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291"/>
  <sheetViews>
    <sheetView tabSelected="1" zoomScale="70" zoomScaleNormal="70" workbookViewId="0">
      <selection activeCell="L16" sqref="A1:XFD1048576"/>
    </sheetView>
  </sheetViews>
  <sheetFormatPr defaultRowHeight="14.4"/>
  <cols>
    <col min="1" max="1" width="15.5546875" customWidth="1"/>
    <col min="2" max="2" width="54.44140625" customWidth="1"/>
    <col min="3" max="3" width="23.21875" bestFit="1" customWidth="1"/>
    <col min="4" max="4" width="23.77734375" customWidth="1"/>
    <col min="5" max="5" width="25" customWidth="1"/>
    <col min="8" max="8" width="18.21875" bestFit="1" customWidth="1"/>
    <col min="10" max="11" width="7.21875" customWidth="1"/>
    <col min="12" max="12" width="8.77734375" customWidth="1"/>
    <col min="14" max="14" width="11.21875" customWidth="1"/>
  </cols>
  <sheetData>
    <row r="1" spans="1:15" ht="15.6">
      <c r="A1" s="824" t="s">
        <v>155</v>
      </c>
      <c r="B1" s="824"/>
      <c r="C1" s="824"/>
      <c r="D1" s="824"/>
      <c r="E1" s="824"/>
    </row>
    <row r="2" spans="1:15" ht="15.75" customHeight="1">
      <c r="A2" s="893" t="s">
        <v>1354</v>
      </c>
      <c r="B2" s="893"/>
      <c r="C2" s="893"/>
      <c r="D2" s="893"/>
      <c r="E2" s="893"/>
    </row>
    <row r="3" spans="1:15" ht="15.75" customHeight="1">
      <c r="A3" s="893" t="s">
        <v>1446</v>
      </c>
      <c r="B3" s="893"/>
      <c r="C3" s="893"/>
      <c r="D3" s="893"/>
      <c r="E3" s="893"/>
    </row>
    <row r="4" spans="1:15" ht="14.55" customHeight="1" thickBot="1">
      <c r="A4" s="894" t="s">
        <v>1337</v>
      </c>
      <c r="B4" s="894"/>
      <c r="C4" s="894"/>
      <c r="D4" s="894"/>
      <c r="E4" s="894"/>
    </row>
    <row r="5" spans="1:15" ht="31.8" thickBot="1">
      <c r="A5" s="316" t="s">
        <v>792</v>
      </c>
      <c r="B5" s="318" t="s">
        <v>793</v>
      </c>
      <c r="C5" s="318" t="s">
        <v>617</v>
      </c>
      <c r="D5" s="660" t="s">
        <v>1335</v>
      </c>
      <c r="E5" s="318" t="s">
        <v>797</v>
      </c>
    </row>
    <row r="6" spans="1:15" ht="16.8" thickBot="1">
      <c r="A6" s="661"/>
      <c r="B6" s="706" t="s">
        <v>797</v>
      </c>
      <c r="C6" s="667">
        <v>67707818833</v>
      </c>
      <c r="D6" s="663">
        <f>95440311500+100000000</f>
        <v>95540311500</v>
      </c>
      <c r="E6" s="664">
        <f>C6+D6</f>
        <v>163248130333</v>
      </c>
    </row>
    <row r="7" spans="1:15" ht="16.8" thickBot="1">
      <c r="A7" s="665"/>
      <c r="B7" s="665"/>
      <c r="C7" s="667" t="s">
        <v>798</v>
      </c>
      <c r="D7" s="663" t="s">
        <v>798</v>
      </c>
      <c r="E7" s="667"/>
    </row>
    <row r="8" spans="1:15" ht="16.2" thickBot="1">
      <c r="A8" s="668" t="s">
        <v>800</v>
      </c>
      <c r="B8" s="668" t="s">
        <v>801</v>
      </c>
      <c r="C8" s="708">
        <v>4649024054.0199995</v>
      </c>
      <c r="D8" s="714">
        <v>11149073000</v>
      </c>
      <c r="E8" s="708">
        <v>15798097054.02</v>
      </c>
    </row>
    <row r="9" spans="1:15" ht="19.2" customHeight="1" thickBot="1">
      <c r="A9" s="671" t="s">
        <v>802</v>
      </c>
      <c r="B9" s="671" t="s">
        <v>803</v>
      </c>
      <c r="C9" s="709">
        <v>2324448435.8899994</v>
      </c>
      <c r="D9" s="715">
        <v>3208773000</v>
      </c>
      <c r="E9" s="709">
        <v>5533221435.8899994</v>
      </c>
      <c r="H9" s="196"/>
      <c r="N9" s="815"/>
      <c r="O9" s="815"/>
    </row>
    <row r="10" spans="1:15" ht="14.55" customHeight="1" thickBot="1">
      <c r="A10" s="674" t="s">
        <v>299</v>
      </c>
      <c r="B10" s="674" t="s">
        <v>300</v>
      </c>
      <c r="C10" s="710">
        <v>238097124.13999999</v>
      </c>
      <c r="D10" s="716">
        <v>1478598000</v>
      </c>
      <c r="E10" s="710">
        <v>1716695124.1399999</v>
      </c>
    </row>
    <row r="11" spans="1:15" ht="19.2" customHeight="1" thickBot="1">
      <c r="A11" s="674" t="s">
        <v>293</v>
      </c>
      <c r="B11" s="674" t="s">
        <v>294</v>
      </c>
      <c r="C11" s="710">
        <v>90194358.420000002</v>
      </c>
      <c r="D11" s="716">
        <v>461375000</v>
      </c>
      <c r="E11" s="710">
        <v>551569358.41999996</v>
      </c>
    </row>
    <row r="12" spans="1:15" ht="19.2" customHeight="1" thickBot="1">
      <c r="A12" s="674" t="s">
        <v>804</v>
      </c>
      <c r="B12" s="674" t="s">
        <v>805</v>
      </c>
      <c r="C12" s="711">
        <v>0</v>
      </c>
      <c r="D12" s="716">
        <v>100000000</v>
      </c>
      <c r="E12" s="710">
        <v>100000000</v>
      </c>
    </row>
    <row r="13" spans="1:15" ht="19.2" customHeight="1" thickBot="1">
      <c r="A13" s="674" t="s">
        <v>806</v>
      </c>
      <c r="B13" s="674" t="s">
        <v>807</v>
      </c>
      <c r="C13" s="711">
        <v>0</v>
      </c>
      <c r="D13" s="716">
        <v>83000000</v>
      </c>
      <c r="E13" s="710">
        <v>83000000</v>
      </c>
    </row>
    <row r="14" spans="1:15" ht="19.2" customHeight="1" thickBot="1">
      <c r="A14" s="674" t="s">
        <v>809</v>
      </c>
      <c r="B14" s="674" t="s">
        <v>810</v>
      </c>
      <c r="C14" s="711">
        <v>0</v>
      </c>
      <c r="D14" s="716">
        <v>29000000</v>
      </c>
      <c r="E14" s="710">
        <v>29000000</v>
      </c>
      <c r="F14" s="196"/>
    </row>
    <row r="15" spans="1:15" ht="19.2" customHeight="1" thickBot="1">
      <c r="A15" s="674" t="s">
        <v>811</v>
      </c>
      <c r="B15" s="674" t="s">
        <v>812</v>
      </c>
      <c r="C15" s="711">
        <v>0</v>
      </c>
      <c r="D15" s="716">
        <v>50000000</v>
      </c>
      <c r="E15" s="710">
        <v>50000000</v>
      </c>
    </row>
    <row r="16" spans="1:15" ht="19.2" customHeight="1" thickBot="1">
      <c r="A16" s="674" t="s">
        <v>360</v>
      </c>
      <c r="B16" s="674" t="s">
        <v>361</v>
      </c>
      <c r="C16" s="710">
        <v>0</v>
      </c>
      <c r="D16" s="716">
        <v>42100000</v>
      </c>
      <c r="E16" s="710">
        <v>42100000</v>
      </c>
    </row>
    <row r="17" spans="1:5" ht="19.2" customHeight="1" thickBot="1">
      <c r="A17" s="674" t="s">
        <v>815</v>
      </c>
      <c r="B17" s="674" t="s">
        <v>816</v>
      </c>
      <c r="C17" s="711">
        <v>0</v>
      </c>
      <c r="D17" s="716">
        <v>19000000</v>
      </c>
      <c r="E17" s="710">
        <v>19000000</v>
      </c>
    </row>
    <row r="18" spans="1:5" ht="19.2" customHeight="1" thickBot="1">
      <c r="A18" s="674" t="s">
        <v>130</v>
      </c>
      <c r="B18" s="674" t="s">
        <v>282</v>
      </c>
      <c r="C18" s="710">
        <v>37475697.810000002</v>
      </c>
      <c r="D18" s="716">
        <v>186000000</v>
      </c>
      <c r="E18" s="710">
        <v>223475697.81</v>
      </c>
    </row>
    <row r="19" spans="1:5" ht="19.2" customHeight="1" thickBot="1">
      <c r="A19" s="674" t="s">
        <v>400</v>
      </c>
      <c r="B19" s="674" t="s">
        <v>401</v>
      </c>
      <c r="C19" s="710">
        <v>1558397843.3499999</v>
      </c>
      <c r="D19" s="716">
        <v>128500000</v>
      </c>
      <c r="E19" s="710">
        <v>1686897843.3499999</v>
      </c>
    </row>
    <row r="20" spans="1:5" ht="19.2" customHeight="1" thickBot="1">
      <c r="A20" s="674" t="s">
        <v>283</v>
      </c>
      <c r="B20" s="674" t="s">
        <v>284</v>
      </c>
      <c r="C20" s="710">
        <v>71727194.019999996</v>
      </c>
      <c r="D20" s="716">
        <v>102200000</v>
      </c>
      <c r="E20" s="710">
        <v>173927194.01999998</v>
      </c>
    </row>
    <row r="21" spans="1:5" ht="19.2" customHeight="1" thickBot="1">
      <c r="A21" s="674" t="s">
        <v>382</v>
      </c>
      <c r="B21" s="674" t="s">
        <v>383</v>
      </c>
      <c r="C21" s="710">
        <v>51490737.280000001</v>
      </c>
      <c r="D21" s="716">
        <v>50000000</v>
      </c>
      <c r="E21" s="710">
        <v>101490737.28</v>
      </c>
    </row>
    <row r="22" spans="1:5" ht="19.2" customHeight="1" thickBot="1">
      <c r="A22" s="674" t="s">
        <v>412</v>
      </c>
      <c r="B22" s="674" t="s">
        <v>413</v>
      </c>
      <c r="C22" s="710">
        <v>191967370.19</v>
      </c>
      <c r="D22" s="716">
        <v>82000000</v>
      </c>
      <c r="E22" s="710">
        <v>273967370.19</v>
      </c>
    </row>
    <row r="23" spans="1:5" ht="19.2" customHeight="1" thickBot="1">
      <c r="A23" s="674" t="s">
        <v>821</v>
      </c>
      <c r="B23" s="674" t="s">
        <v>822</v>
      </c>
      <c r="C23" s="711">
        <v>0</v>
      </c>
      <c r="D23" s="716">
        <v>129000000</v>
      </c>
      <c r="E23" s="710">
        <v>129000000</v>
      </c>
    </row>
    <row r="24" spans="1:5" ht="19.2" customHeight="1" thickBot="1">
      <c r="A24" s="674" t="s">
        <v>823</v>
      </c>
      <c r="B24" s="674" t="s">
        <v>824</v>
      </c>
      <c r="C24" s="711">
        <v>0</v>
      </c>
      <c r="D24" s="716">
        <v>70000000</v>
      </c>
      <c r="E24" s="710">
        <v>70000000</v>
      </c>
    </row>
    <row r="25" spans="1:5" ht="34.5" customHeight="1" thickBot="1">
      <c r="A25" s="674" t="s">
        <v>826</v>
      </c>
      <c r="B25" s="707" t="s">
        <v>827</v>
      </c>
      <c r="C25" s="711">
        <v>0</v>
      </c>
      <c r="D25" s="716">
        <v>78000000</v>
      </c>
      <c r="E25" s="710">
        <v>78000000</v>
      </c>
    </row>
    <row r="26" spans="1:5" ht="19.2" customHeight="1" thickBot="1">
      <c r="A26" s="674" t="s">
        <v>828</v>
      </c>
      <c r="B26" s="674" t="s">
        <v>829</v>
      </c>
      <c r="C26" s="711">
        <v>0</v>
      </c>
      <c r="D26" s="716">
        <v>6000000</v>
      </c>
      <c r="E26" s="710">
        <v>6000000</v>
      </c>
    </row>
    <row r="27" spans="1:5" ht="19.2" customHeight="1" thickBot="1">
      <c r="A27" s="682" t="s">
        <v>831</v>
      </c>
      <c r="B27" s="682" t="s">
        <v>832</v>
      </c>
      <c r="C27" s="713">
        <v>0</v>
      </c>
      <c r="D27" s="717">
        <v>48000000</v>
      </c>
      <c r="E27" s="718">
        <v>48000000</v>
      </c>
    </row>
    <row r="28" spans="1:5" ht="32.25" customHeight="1" thickBot="1">
      <c r="A28" s="682" t="s">
        <v>146</v>
      </c>
      <c r="B28" s="696" t="s">
        <v>833</v>
      </c>
      <c r="C28" s="713">
        <v>0</v>
      </c>
      <c r="D28" s="717">
        <v>36000000</v>
      </c>
      <c r="E28" s="718">
        <v>36000000</v>
      </c>
    </row>
    <row r="29" spans="1:5" ht="19.2" customHeight="1" thickBot="1">
      <c r="A29" s="674" t="s">
        <v>305</v>
      </c>
      <c r="B29" s="674" t="s">
        <v>306</v>
      </c>
      <c r="C29" s="710">
        <v>85098110.680000007</v>
      </c>
      <c r="D29" s="716">
        <v>30000000</v>
      </c>
      <c r="E29" s="710">
        <v>115098110.68000001</v>
      </c>
    </row>
    <row r="30" spans="1:5" ht="19.2" customHeight="1" thickBot="1">
      <c r="A30" s="686"/>
      <c r="B30" s="686"/>
      <c r="C30" s="756" t="s">
        <v>1357</v>
      </c>
      <c r="D30" s="687"/>
      <c r="E30" s="687"/>
    </row>
    <row r="31" spans="1:5" ht="19.2" customHeight="1" thickBot="1">
      <c r="A31" s="679" t="s">
        <v>837</v>
      </c>
      <c r="B31" s="679" t="s">
        <v>838</v>
      </c>
      <c r="C31" s="712">
        <v>117786933.07000001</v>
      </c>
      <c r="D31" s="704">
        <v>857500000</v>
      </c>
      <c r="E31" s="712">
        <v>975286933.06999993</v>
      </c>
    </row>
    <row r="32" spans="1:5" ht="19.2" customHeight="1" thickBot="1">
      <c r="A32" s="679" t="s">
        <v>839</v>
      </c>
      <c r="B32" s="679" t="s">
        <v>838</v>
      </c>
      <c r="C32" s="705">
        <v>0</v>
      </c>
      <c r="D32" s="704">
        <v>30000000</v>
      </c>
      <c r="E32" s="712">
        <v>30000000</v>
      </c>
    </row>
    <row r="33" spans="1:5" ht="19.2" customHeight="1" thickBot="1">
      <c r="A33" s="682" t="s">
        <v>297</v>
      </c>
      <c r="B33" s="682" t="s">
        <v>298</v>
      </c>
      <c r="C33" s="713">
        <v>76031126.560000002</v>
      </c>
      <c r="D33" s="717">
        <v>751000000</v>
      </c>
      <c r="E33" s="718">
        <v>827031126.55999994</v>
      </c>
    </row>
    <row r="34" spans="1:5" ht="19.2" customHeight="1" thickBot="1">
      <c r="A34" s="682" t="s">
        <v>309</v>
      </c>
      <c r="B34" s="682" t="s">
        <v>310</v>
      </c>
      <c r="C34" s="718">
        <v>12519550.43</v>
      </c>
      <c r="D34" s="717">
        <v>22000000</v>
      </c>
      <c r="E34" s="718">
        <v>34519550.43</v>
      </c>
    </row>
    <row r="35" spans="1:5" ht="19.2" customHeight="1" thickBot="1">
      <c r="A35" s="674" t="s">
        <v>307</v>
      </c>
      <c r="B35" s="674" t="s">
        <v>308</v>
      </c>
      <c r="C35" s="710">
        <v>29236256.079999998</v>
      </c>
      <c r="D35" s="716">
        <v>54500000</v>
      </c>
      <c r="E35" s="710">
        <v>83736256.079999998</v>
      </c>
    </row>
    <row r="36" spans="1:5" ht="19.2" customHeight="1" thickBot="1">
      <c r="A36" s="674" t="s">
        <v>844</v>
      </c>
      <c r="B36" s="674" t="s">
        <v>409</v>
      </c>
      <c r="C36" s="710">
        <v>887419690.16999996</v>
      </c>
      <c r="D36" s="716">
        <v>3613300000</v>
      </c>
      <c r="E36" s="710">
        <v>4500719690.1700001</v>
      </c>
    </row>
    <row r="37" spans="1:5" ht="19.2" customHeight="1" thickBot="1">
      <c r="A37" s="671" t="s">
        <v>408</v>
      </c>
      <c r="B37" s="671" t="s">
        <v>409</v>
      </c>
      <c r="C37" s="709">
        <v>792729879.27999997</v>
      </c>
      <c r="D37" s="715">
        <v>2678300000</v>
      </c>
      <c r="E37" s="709">
        <v>3471029879.2799997</v>
      </c>
    </row>
    <row r="38" spans="1:5" ht="19.2" customHeight="1" thickBot="1">
      <c r="A38" s="674" t="s">
        <v>303</v>
      </c>
      <c r="B38" s="674" t="s">
        <v>304</v>
      </c>
      <c r="C38" s="710">
        <v>94689810.890000001</v>
      </c>
      <c r="D38" s="716">
        <v>145000000</v>
      </c>
      <c r="E38" s="710">
        <v>239689810.88999999</v>
      </c>
    </row>
    <row r="39" spans="1:5" ht="19.2" customHeight="1" thickBot="1">
      <c r="A39" s="674" t="s">
        <v>849</v>
      </c>
      <c r="B39" s="674" t="s">
        <v>850</v>
      </c>
      <c r="C39" s="710">
        <v>0</v>
      </c>
      <c r="D39" s="716">
        <v>600000000</v>
      </c>
      <c r="E39" s="710">
        <v>600000000</v>
      </c>
    </row>
    <row r="40" spans="1:5" ht="19.2" customHeight="1" thickBot="1">
      <c r="A40" s="674" t="s">
        <v>852</v>
      </c>
      <c r="B40" s="674" t="s">
        <v>853</v>
      </c>
      <c r="C40" s="711">
        <v>0</v>
      </c>
      <c r="D40" s="716">
        <v>10000000</v>
      </c>
      <c r="E40" s="710">
        <v>10000000</v>
      </c>
    </row>
    <row r="41" spans="1:5" ht="19.2" customHeight="1" thickBot="1">
      <c r="A41" s="674" t="s">
        <v>854</v>
      </c>
      <c r="B41" s="674" t="s">
        <v>855</v>
      </c>
      <c r="C41" s="711">
        <v>0</v>
      </c>
      <c r="D41" s="716">
        <v>100000000</v>
      </c>
      <c r="E41" s="710">
        <v>100000000</v>
      </c>
    </row>
    <row r="42" spans="1:5" ht="19.2" customHeight="1" thickBot="1">
      <c r="A42" s="674" t="s">
        <v>1382</v>
      </c>
      <c r="B42" s="674" t="s">
        <v>1381</v>
      </c>
      <c r="C42" s="711">
        <v>0</v>
      </c>
      <c r="D42" s="716">
        <v>80000000</v>
      </c>
      <c r="E42" s="710">
        <v>80000000</v>
      </c>
    </row>
    <row r="43" spans="1:5" ht="19.2" customHeight="1" thickBot="1">
      <c r="A43" s="671" t="s">
        <v>857</v>
      </c>
      <c r="B43" s="671" t="s">
        <v>327</v>
      </c>
      <c r="C43" s="709">
        <v>506639084.81</v>
      </c>
      <c r="D43" s="715">
        <v>1043900000</v>
      </c>
      <c r="E43" s="709">
        <v>1550539084.8099999</v>
      </c>
    </row>
    <row r="44" spans="1:5" ht="16.2" customHeight="1" thickBot="1">
      <c r="A44" s="674" t="s">
        <v>326</v>
      </c>
      <c r="B44" s="674" t="s">
        <v>327</v>
      </c>
      <c r="C44" s="710">
        <v>214508649.94</v>
      </c>
      <c r="D44" s="716">
        <v>647000000</v>
      </c>
      <c r="E44" s="710">
        <v>861508649.94000006</v>
      </c>
    </row>
    <row r="45" spans="1:5" ht="19.2" customHeight="1" thickBot="1">
      <c r="A45" s="674" t="s">
        <v>384</v>
      </c>
      <c r="B45" s="674" t="s">
        <v>385</v>
      </c>
      <c r="C45" s="710">
        <v>194883332.59999999</v>
      </c>
      <c r="D45" s="716">
        <v>194900000</v>
      </c>
      <c r="E45" s="710">
        <v>389783332.60000002</v>
      </c>
    </row>
    <row r="46" spans="1:5" ht="16.2" customHeight="1" thickBot="1">
      <c r="A46" s="674" t="s">
        <v>398</v>
      </c>
      <c r="B46" s="674" t="s">
        <v>399</v>
      </c>
      <c r="C46" s="710">
        <v>64038363.359999999</v>
      </c>
      <c r="D46" s="716">
        <v>10000000</v>
      </c>
      <c r="E46" s="710">
        <v>74038363.359999999</v>
      </c>
    </row>
    <row r="47" spans="1:5" ht="18" customHeight="1" thickBot="1">
      <c r="A47" s="674" t="s">
        <v>135</v>
      </c>
      <c r="B47" s="674" t="s">
        <v>443</v>
      </c>
      <c r="C47" s="711">
        <v>0</v>
      </c>
      <c r="D47" s="716">
        <v>170000000</v>
      </c>
      <c r="E47" s="710">
        <v>170000000</v>
      </c>
    </row>
    <row r="48" spans="1:5" ht="14.55" customHeight="1" thickBot="1">
      <c r="A48" s="674" t="s">
        <v>390</v>
      </c>
      <c r="B48" s="674" t="s">
        <v>391</v>
      </c>
      <c r="C48" s="710">
        <v>33208738.91</v>
      </c>
      <c r="D48" s="716">
        <v>22000000</v>
      </c>
      <c r="E48" s="710">
        <v>55208738.909999996</v>
      </c>
    </row>
    <row r="49" spans="1:5" ht="16.95" customHeight="1" thickBot="1">
      <c r="A49" s="671" t="s">
        <v>861</v>
      </c>
      <c r="B49" s="671" t="s">
        <v>862</v>
      </c>
      <c r="C49" s="709">
        <v>0</v>
      </c>
      <c r="D49" s="715">
        <f>1512000000+100000000</f>
        <v>1612000000</v>
      </c>
      <c r="E49" s="709">
        <v>1512000000</v>
      </c>
    </row>
    <row r="50" spans="1:5" ht="15.6" customHeight="1" thickBot="1">
      <c r="A50" s="682" t="s">
        <v>863</v>
      </c>
      <c r="B50" s="682" t="s">
        <v>864</v>
      </c>
      <c r="C50" s="713">
        <v>0</v>
      </c>
      <c r="D50" s="717">
        <v>2500000</v>
      </c>
      <c r="E50" s="718">
        <v>2500000</v>
      </c>
    </row>
    <row r="51" spans="1:5" ht="16.2" thickBot="1">
      <c r="A51" s="682" t="s">
        <v>865</v>
      </c>
      <c r="B51" s="682" t="s">
        <v>866</v>
      </c>
      <c r="C51" s="713">
        <v>0</v>
      </c>
      <c r="D51" s="717">
        <v>3500000</v>
      </c>
      <c r="E51" s="710">
        <v>3500000</v>
      </c>
    </row>
    <row r="52" spans="1:5" ht="19.5" customHeight="1" thickBot="1">
      <c r="A52" s="682" t="s">
        <v>867</v>
      </c>
      <c r="B52" s="696" t="s">
        <v>868</v>
      </c>
      <c r="C52" s="713">
        <v>0</v>
      </c>
      <c r="D52" s="718">
        <f>1500000000+100000000</f>
        <v>1600000000</v>
      </c>
      <c r="E52" s="718">
        <v>1500000000</v>
      </c>
    </row>
    <row r="53" spans="1:5" ht="19.95" customHeight="1" thickBot="1">
      <c r="A53" s="679" t="s">
        <v>870</v>
      </c>
      <c r="B53" s="679" t="s">
        <v>871</v>
      </c>
      <c r="C53" s="712">
        <v>0</v>
      </c>
      <c r="D53" s="712">
        <v>6000000</v>
      </c>
      <c r="E53" s="712">
        <v>6000000</v>
      </c>
    </row>
    <row r="54" spans="1:5" ht="19.95" customHeight="1" thickBot="1">
      <c r="A54" s="674" t="s">
        <v>872</v>
      </c>
      <c r="B54" s="674" t="s">
        <v>873</v>
      </c>
      <c r="C54" s="711">
        <v>218220368.94999999</v>
      </c>
      <c r="D54" s="710">
        <v>593600000</v>
      </c>
      <c r="E54" s="710">
        <v>811820368.95000005</v>
      </c>
    </row>
    <row r="55" spans="1:5" ht="19.95" customHeight="1" thickBot="1">
      <c r="A55" s="674" t="s">
        <v>874</v>
      </c>
      <c r="B55" s="674" t="s">
        <v>873</v>
      </c>
      <c r="C55" s="711">
        <v>0</v>
      </c>
      <c r="D55" s="710">
        <v>54000000</v>
      </c>
      <c r="E55" s="710">
        <v>54000000</v>
      </c>
    </row>
    <row r="56" spans="1:5" ht="19.95" customHeight="1" thickBot="1">
      <c r="A56" s="674" t="s">
        <v>877</v>
      </c>
      <c r="B56" s="674" t="s">
        <v>878</v>
      </c>
      <c r="C56" s="711">
        <v>0</v>
      </c>
      <c r="D56" s="710">
        <v>2500000</v>
      </c>
      <c r="E56" s="710">
        <v>2500000</v>
      </c>
    </row>
    <row r="57" spans="1:5" ht="19.95" customHeight="1" thickBot="1">
      <c r="A57" s="674" t="s">
        <v>879</v>
      </c>
      <c r="B57" s="674" t="s">
        <v>880</v>
      </c>
      <c r="C57" s="710">
        <v>0</v>
      </c>
      <c r="D57" s="710">
        <v>2600000</v>
      </c>
      <c r="E57" s="710">
        <v>2600000</v>
      </c>
    </row>
    <row r="58" spans="1:5" ht="19.5" customHeight="1" thickBot="1">
      <c r="A58" s="686"/>
      <c r="B58" s="692"/>
      <c r="C58" s="756" t="s">
        <v>1358</v>
      </c>
      <c r="D58" s="687"/>
      <c r="E58" s="687"/>
    </row>
    <row r="59" spans="1:5" ht="19.95" customHeight="1" thickBot="1">
      <c r="A59" s="682" t="s">
        <v>404</v>
      </c>
      <c r="B59" s="682" t="s">
        <v>405</v>
      </c>
      <c r="C59" s="718">
        <v>40693279.170000002</v>
      </c>
      <c r="D59" s="718">
        <v>36500000</v>
      </c>
      <c r="E59" s="718">
        <v>77193279.170000002</v>
      </c>
    </row>
    <row r="60" spans="1:5" ht="19.95" customHeight="1" thickBot="1">
      <c r="A60" s="719" t="s">
        <v>118</v>
      </c>
      <c r="B60" s="719" t="s">
        <v>348</v>
      </c>
      <c r="C60" s="721">
        <v>132228746.95999999</v>
      </c>
      <c r="D60" s="723">
        <v>230000000</v>
      </c>
      <c r="E60" s="723">
        <v>362228746.95999998</v>
      </c>
    </row>
    <row r="61" spans="1:5" ht="22.5" customHeight="1" thickBot="1">
      <c r="A61" s="682" t="s">
        <v>883</v>
      </c>
      <c r="B61" s="696" t="s">
        <v>884</v>
      </c>
      <c r="C61" s="713">
        <v>0</v>
      </c>
      <c r="D61" s="718">
        <v>4000000</v>
      </c>
      <c r="E61" s="718">
        <v>4000000</v>
      </c>
    </row>
    <row r="62" spans="1:5" ht="19.95" customHeight="1" thickBot="1">
      <c r="A62" s="682" t="s">
        <v>886</v>
      </c>
      <c r="B62" s="696" t="s">
        <v>887</v>
      </c>
      <c r="C62" s="713">
        <v>0</v>
      </c>
      <c r="D62" s="718">
        <v>16000000</v>
      </c>
      <c r="E62" s="718">
        <v>16000000</v>
      </c>
    </row>
    <row r="63" spans="1:5" ht="36.75" customHeight="1" thickBot="1">
      <c r="A63" s="682" t="s">
        <v>888</v>
      </c>
      <c r="B63" s="696" t="s">
        <v>889</v>
      </c>
      <c r="C63" s="713">
        <v>0</v>
      </c>
      <c r="D63" s="718">
        <v>24000000</v>
      </c>
      <c r="E63" s="718">
        <v>24000000</v>
      </c>
    </row>
    <row r="64" spans="1:5" ht="19.95" customHeight="1" thickBot="1">
      <c r="A64" s="674" t="s">
        <v>406</v>
      </c>
      <c r="B64" s="674" t="s">
        <v>407</v>
      </c>
      <c r="C64" s="710">
        <v>45298342.82</v>
      </c>
      <c r="D64" s="710">
        <v>224000000</v>
      </c>
      <c r="E64" s="710">
        <v>269298342.81999999</v>
      </c>
    </row>
    <row r="65" spans="1:5" ht="19.95" customHeight="1" thickBot="1">
      <c r="A65" s="671" t="s">
        <v>892</v>
      </c>
      <c r="B65" s="671" t="s">
        <v>893</v>
      </c>
      <c r="C65" s="709">
        <v>381762448.77999997</v>
      </c>
      <c r="D65" s="709">
        <v>201000000</v>
      </c>
      <c r="E65" s="709">
        <v>582762448.77999997</v>
      </c>
    </row>
    <row r="66" spans="1:5" ht="19.95" customHeight="1" thickBot="1">
      <c r="A66" s="674" t="s">
        <v>352</v>
      </c>
      <c r="B66" s="674" t="s">
        <v>353</v>
      </c>
      <c r="C66" s="710">
        <v>287147310.25999999</v>
      </c>
      <c r="D66" s="710">
        <v>119000000</v>
      </c>
      <c r="E66" s="710">
        <v>406147310.25999999</v>
      </c>
    </row>
    <row r="67" spans="1:5" ht="19.95" customHeight="1" thickBot="1">
      <c r="A67" s="674" t="s">
        <v>346</v>
      </c>
      <c r="B67" s="674" t="s">
        <v>347</v>
      </c>
      <c r="C67" s="710">
        <v>94615138.519999996</v>
      </c>
      <c r="D67" s="710">
        <v>82000000</v>
      </c>
      <c r="E67" s="710">
        <v>176615138.51999998</v>
      </c>
    </row>
    <row r="68" spans="1:5" ht="19.95" customHeight="1" thickBot="1">
      <c r="A68" s="671" t="s">
        <v>896</v>
      </c>
      <c r="B68" s="671" t="s">
        <v>286</v>
      </c>
      <c r="C68" s="709">
        <v>134777085.59999999</v>
      </c>
      <c r="D68" s="709">
        <v>80000000</v>
      </c>
      <c r="E68" s="709">
        <v>214777085.59999999</v>
      </c>
    </row>
    <row r="69" spans="1:5" ht="19.95" customHeight="1" thickBot="1">
      <c r="A69" s="674" t="s">
        <v>285</v>
      </c>
      <c r="B69" s="674" t="s">
        <v>286</v>
      </c>
      <c r="C69" s="710">
        <v>134777085.59999999</v>
      </c>
      <c r="D69" s="710">
        <v>80000000</v>
      </c>
      <c r="E69" s="710">
        <v>214777085.59999999</v>
      </c>
    </row>
    <row r="70" spans="1:5" ht="30" customHeight="1" thickBot="1">
      <c r="A70" s="671" t="s">
        <v>899</v>
      </c>
      <c r="B70" s="720" t="s">
        <v>370</v>
      </c>
      <c r="C70" s="709">
        <v>77970006.75</v>
      </c>
      <c r="D70" s="709">
        <v>33000000</v>
      </c>
      <c r="E70" s="709">
        <v>110970006.75</v>
      </c>
    </row>
    <row r="71" spans="1:5" ht="19.95" customHeight="1" thickBot="1">
      <c r="A71" s="674" t="s">
        <v>369</v>
      </c>
      <c r="B71" s="707" t="s">
        <v>370</v>
      </c>
      <c r="C71" s="710">
        <v>77970006.75</v>
      </c>
      <c r="D71" s="710">
        <v>28000000</v>
      </c>
      <c r="E71" s="710">
        <v>105970006.75</v>
      </c>
    </row>
    <row r="72" spans="1:5" ht="21.75" customHeight="1" thickBot="1">
      <c r="A72" s="674" t="s">
        <v>900</v>
      </c>
      <c r="B72" s="707" t="s">
        <v>901</v>
      </c>
      <c r="C72" s="711">
        <v>0</v>
      </c>
      <c r="D72" s="710">
        <v>5000000</v>
      </c>
      <c r="E72" s="710">
        <v>5000000</v>
      </c>
    </row>
    <row r="73" spans="1:5" ht="19.95" customHeight="1" thickBot="1">
      <c r="A73" s="671" t="s">
        <v>902</v>
      </c>
      <c r="B73" s="671" t="s">
        <v>903</v>
      </c>
      <c r="C73" s="709">
        <v>0</v>
      </c>
      <c r="D73" s="709">
        <v>6000000</v>
      </c>
      <c r="E73" s="709">
        <v>6000000</v>
      </c>
    </row>
    <row r="74" spans="1:5" ht="19.95" customHeight="1" thickBot="1">
      <c r="A74" s="682" t="s">
        <v>904</v>
      </c>
      <c r="B74" s="682" t="s">
        <v>903</v>
      </c>
      <c r="C74" s="713">
        <v>0</v>
      </c>
      <c r="D74" s="718">
        <v>6000000</v>
      </c>
      <c r="E74" s="718">
        <v>6000000</v>
      </c>
    </row>
    <row r="75" spans="1:5" ht="19.95" customHeight="1" thickBot="1">
      <c r="A75" s="770" t="s">
        <v>906</v>
      </c>
      <c r="B75" s="770" t="s">
        <v>907</v>
      </c>
      <c r="C75" s="747">
        <v>24128599112.160004</v>
      </c>
      <c r="D75" s="747">
        <v>52959233520</v>
      </c>
      <c r="E75" s="747">
        <v>77087832632.159973</v>
      </c>
    </row>
    <row r="76" spans="1:5" ht="19.95" customHeight="1" thickBot="1">
      <c r="A76" s="671" t="s">
        <v>908</v>
      </c>
      <c r="B76" s="671" t="s">
        <v>314</v>
      </c>
      <c r="C76" s="709">
        <v>896103664.77999997</v>
      </c>
      <c r="D76" s="709">
        <v>194900000</v>
      </c>
      <c r="E76" s="709">
        <v>1091003664.78</v>
      </c>
    </row>
    <row r="77" spans="1:5" ht="19.95" customHeight="1" thickBot="1">
      <c r="A77" s="674" t="s">
        <v>313</v>
      </c>
      <c r="B77" s="674" t="s">
        <v>314</v>
      </c>
      <c r="C77" s="710">
        <v>519639158.88</v>
      </c>
      <c r="D77" s="710">
        <v>73000000</v>
      </c>
      <c r="E77" s="710">
        <v>592639158.88</v>
      </c>
    </row>
    <row r="78" spans="1:5" ht="31.8" thickBot="1">
      <c r="A78" s="674" t="s">
        <v>912</v>
      </c>
      <c r="B78" s="707" t="s">
        <v>913</v>
      </c>
      <c r="C78" s="711">
        <v>0</v>
      </c>
      <c r="D78" s="710">
        <v>2500000</v>
      </c>
      <c r="E78" s="710">
        <v>2500000</v>
      </c>
    </row>
    <row r="79" spans="1:5" ht="19.95" customHeight="1" thickBot="1">
      <c r="A79" s="674" t="s">
        <v>915</v>
      </c>
      <c r="B79" s="674" t="s">
        <v>916</v>
      </c>
      <c r="C79" s="711">
        <v>0</v>
      </c>
      <c r="D79" s="710">
        <v>5000000</v>
      </c>
      <c r="E79" s="710">
        <v>5000000</v>
      </c>
    </row>
    <row r="80" spans="1:5" ht="19.95" customHeight="1" thickBot="1">
      <c r="A80" s="674" t="s">
        <v>917</v>
      </c>
      <c r="B80" s="674" t="s">
        <v>918</v>
      </c>
      <c r="C80" s="711">
        <v>0</v>
      </c>
      <c r="D80" s="710">
        <v>1200000</v>
      </c>
      <c r="E80" s="710">
        <v>1200000</v>
      </c>
    </row>
    <row r="81" spans="1:5" ht="19.95" customHeight="1" thickBot="1">
      <c r="A81" s="674" t="s">
        <v>276</v>
      </c>
      <c r="B81" s="674" t="s">
        <v>277</v>
      </c>
      <c r="C81" s="710">
        <v>226946340.84</v>
      </c>
      <c r="D81" s="710">
        <v>49000000</v>
      </c>
      <c r="E81" s="710">
        <v>275946340.84000003</v>
      </c>
    </row>
    <row r="82" spans="1:5" ht="19.95" customHeight="1" thickBot="1">
      <c r="A82" s="686"/>
      <c r="B82" s="686"/>
      <c r="C82" s="756" t="s">
        <v>1319</v>
      </c>
      <c r="D82" s="687"/>
      <c r="E82" s="687"/>
    </row>
    <row r="83" spans="1:5" ht="19.95" customHeight="1" thickBot="1">
      <c r="A83" s="682" t="s">
        <v>922</v>
      </c>
      <c r="B83" s="682" t="s">
        <v>923</v>
      </c>
      <c r="C83" s="713">
        <v>0</v>
      </c>
      <c r="D83" s="718">
        <v>18000000</v>
      </c>
      <c r="E83" s="718">
        <v>18000000</v>
      </c>
    </row>
    <row r="84" spans="1:5" ht="19.95" customHeight="1" thickBot="1">
      <c r="A84" s="674" t="s">
        <v>278</v>
      </c>
      <c r="B84" s="674" t="s">
        <v>279</v>
      </c>
      <c r="C84" s="710">
        <v>67549425.760000005</v>
      </c>
      <c r="D84" s="710">
        <v>17700000</v>
      </c>
      <c r="E84" s="710">
        <v>85249425.760000005</v>
      </c>
    </row>
    <row r="85" spans="1:5" ht="19.95" customHeight="1" thickBot="1">
      <c r="A85" s="682" t="s">
        <v>927</v>
      </c>
      <c r="B85" s="682" t="s">
        <v>928</v>
      </c>
      <c r="C85" s="713">
        <v>0</v>
      </c>
      <c r="D85" s="718">
        <v>6000000</v>
      </c>
      <c r="E85" s="718">
        <v>6000000</v>
      </c>
    </row>
    <row r="86" spans="1:5" ht="19.95" customHeight="1" thickBot="1">
      <c r="A86" s="719" t="s">
        <v>931</v>
      </c>
      <c r="B86" s="719" t="s">
        <v>932</v>
      </c>
      <c r="C86" s="722">
        <v>0</v>
      </c>
      <c r="D86" s="723">
        <v>7500000</v>
      </c>
      <c r="E86" s="723">
        <v>7500000</v>
      </c>
    </row>
    <row r="87" spans="1:5" ht="19.95" customHeight="1" thickBot="1">
      <c r="A87" s="682" t="s">
        <v>358</v>
      </c>
      <c r="B87" s="682" t="s">
        <v>935</v>
      </c>
      <c r="C87" s="713">
        <v>81968739.300000012</v>
      </c>
      <c r="D87" s="718">
        <v>15000000</v>
      </c>
      <c r="E87" s="718">
        <v>96968739.300000012</v>
      </c>
    </row>
    <row r="88" spans="1:5" ht="19.95" customHeight="1" thickBot="1">
      <c r="A88" s="674" t="s">
        <v>940</v>
      </c>
      <c r="B88" s="707" t="s">
        <v>257</v>
      </c>
      <c r="C88" s="710">
        <v>19779598741.43</v>
      </c>
      <c r="D88" s="710">
        <v>49114288520</v>
      </c>
      <c r="E88" s="710">
        <v>68893887261.429993</v>
      </c>
    </row>
    <row r="89" spans="1:5" ht="19.95" customHeight="1" thickBot="1">
      <c r="A89" s="679" t="s">
        <v>324</v>
      </c>
      <c r="B89" s="679" t="s">
        <v>257</v>
      </c>
      <c r="C89" s="712">
        <v>16121432247.18</v>
      </c>
      <c r="D89" s="712">
        <v>27813000000</v>
      </c>
      <c r="E89" s="712">
        <v>43934432247.18</v>
      </c>
    </row>
    <row r="90" spans="1:5" ht="19.95" customHeight="1" thickBot="1">
      <c r="A90" s="682" t="s">
        <v>945</v>
      </c>
      <c r="B90" s="682" t="s">
        <v>946</v>
      </c>
      <c r="C90" s="718">
        <v>0</v>
      </c>
      <c r="D90" s="718">
        <v>30000000</v>
      </c>
      <c r="E90" s="718">
        <v>30000000</v>
      </c>
    </row>
    <row r="91" spans="1:5" ht="19.95" customHeight="1" thickBot="1">
      <c r="A91" s="674" t="s">
        <v>948</v>
      </c>
      <c r="B91" s="674" t="s">
        <v>949</v>
      </c>
      <c r="C91" s="711">
        <v>0</v>
      </c>
      <c r="D91" s="710">
        <v>18000000</v>
      </c>
      <c r="E91" s="710">
        <v>18000000</v>
      </c>
    </row>
    <row r="92" spans="1:5" ht="19.95" customHeight="1" thickBot="1">
      <c r="A92" s="674" t="s">
        <v>951</v>
      </c>
      <c r="B92" s="674" t="s">
        <v>952</v>
      </c>
      <c r="C92" s="711">
        <v>0</v>
      </c>
      <c r="D92" s="710">
        <v>12000000</v>
      </c>
      <c r="E92" s="710">
        <v>12000000</v>
      </c>
    </row>
    <row r="93" spans="1:5" ht="19.95" customHeight="1" thickBot="1">
      <c r="A93" s="674" t="s">
        <v>287</v>
      </c>
      <c r="B93" s="707" t="s">
        <v>288</v>
      </c>
      <c r="C93" s="711">
        <v>849828656.73999977</v>
      </c>
      <c r="D93" s="710">
        <v>0</v>
      </c>
      <c r="E93" s="710">
        <v>849828656.73999977</v>
      </c>
    </row>
    <row r="94" spans="1:5" ht="19.95" customHeight="1" thickBot="1">
      <c r="A94" s="682" t="s">
        <v>954</v>
      </c>
      <c r="B94" s="682" t="s">
        <v>530</v>
      </c>
      <c r="C94" s="718">
        <v>0</v>
      </c>
      <c r="D94" s="713">
        <v>14199140000</v>
      </c>
      <c r="E94" s="718">
        <v>14199140000</v>
      </c>
    </row>
    <row r="95" spans="1:5" ht="18" customHeight="1" thickBot="1">
      <c r="A95" s="724" t="s">
        <v>145</v>
      </c>
      <c r="B95" s="682" t="s">
        <v>351</v>
      </c>
      <c r="C95" s="713">
        <v>2808337837.5100002</v>
      </c>
      <c r="D95" s="718">
        <v>864000000</v>
      </c>
      <c r="E95" s="718">
        <v>3672337837.5100002</v>
      </c>
    </row>
    <row r="96" spans="1:5" ht="18" customHeight="1" thickBot="1">
      <c r="A96" s="725" t="s">
        <v>959</v>
      </c>
      <c r="B96" s="674" t="s">
        <v>960</v>
      </c>
      <c r="C96" s="710">
        <v>0</v>
      </c>
      <c r="D96" s="710">
        <v>40000000</v>
      </c>
      <c r="E96" s="710">
        <v>40000000</v>
      </c>
    </row>
    <row r="97" spans="1:5" ht="18" customHeight="1" thickBot="1">
      <c r="A97" s="725" t="s">
        <v>371</v>
      </c>
      <c r="B97" s="674" t="s">
        <v>372</v>
      </c>
      <c r="C97" s="711">
        <v>0</v>
      </c>
      <c r="D97" s="710">
        <v>6080148520</v>
      </c>
      <c r="E97" s="710">
        <v>6080148520</v>
      </c>
    </row>
    <row r="98" spans="1:5" ht="18" customHeight="1" thickBot="1">
      <c r="A98" s="703" t="s">
        <v>965</v>
      </c>
      <c r="B98" s="679" t="s">
        <v>966</v>
      </c>
      <c r="C98" s="712">
        <v>0</v>
      </c>
      <c r="D98" s="712">
        <v>58000000</v>
      </c>
      <c r="E98" s="712">
        <v>58000000</v>
      </c>
    </row>
    <row r="99" spans="1:5" ht="18" customHeight="1" thickBot="1">
      <c r="A99" s="724" t="s">
        <v>968</v>
      </c>
      <c r="B99" s="682" t="s">
        <v>316</v>
      </c>
      <c r="C99" s="718">
        <v>379412246.67000002</v>
      </c>
      <c r="D99" s="718">
        <v>453810000</v>
      </c>
      <c r="E99" s="718">
        <v>833222246.66999996</v>
      </c>
    </row>
    <row r="100" spans="1:5" ht="18" customHeight="1" thickBot="1">
      <c r="A100" s="725" t="s">
        <v>315</v>
      </c>
      <c r="B100" s="674" t="s">
        <v>316</v>
      </c>
      <c r="C100" s="711">
        <v>255624322.47999999</v>
      </c>
      <c r="D100" s="710">
        <v>57000000</v>
      </c>
      <c r="E100" s="710">
        <v>312624322.48000002</v>
      </c>
    </row>
    <row r="101" spans="1:5" ht="18" customHeight="1" thickBot="1">
      <c r="A101" s="725" t="s">
        <v>971</v>
      </c>
      <c r="B101" s="674" t="s">
        <v>972</v>
      </c>
      <c r="C101" s="710">
        <v>0</v>
      </c>
      <c r="D101" s="710">
        <v>8500000</v>
      </c>
      <c r="E101" s="710">
        <v>8500000</v>
      </c>
    </row>
    <row r="102" spans="1:5" ht="18" customHeight="1" thickBot="1">
      <c r="A102" s="727" t="s">
        <v>311</v>
      </c>
      <c r="B102" s="674" t="s">
        <v>312</v>
      </c>
      <c r="C102" s="711">
        <v>68647051.400000006</v>
      </c>
      <c r="D102" s="710">
        <v>90000000</v>
      </c>
      <c r="E102" s="710">
        <v>158647051.40000001</v>
      </c>
    </row>
    <row r="103" spans="1:5" ht="18" customHeight="1" thickBot="1">
      <c r="A103" s="725" t="s">
        <v>1322</v>
      </c>
      <c r="B103" s="674" t="s">
        <v>1323</v>
      </c>
      <c r="C103" s="710">
        <v>0</v>
      </c>
      <c r="D103" s="710">
        <v>12500000</v>
      </c>
      <c r="E103" s="710">
        <v>12500000</v>
      </c>
    </row>
    <row r="104" spans="1:5" ht="18" customHeight="1" thickBot="1">
      <c r="A104" s="725" t="s">
        <v>977</v>
      </c>
      <c r="B104" s="674" t="s">
        <v>978</v>
      </c>
      <c r="C104" s="710">
        <v>30000000</v>
      </c>
      <c r="D104" s="710">
        <v>207810000</v>
      </c>
      <c r="E104" s="710">
        <v>237810000</v>
      </c>
    </row>
    <row r="105" spans="1:5" ht="18" customHeight="1" thickBot="1">
      <c r="A105" s="726" t="s">
        <v>373</v>
      </c>
      <c r="B105" s="671" t="s">
        <v>374</v>
      </c>
      <c r="C105" s="709">
        <v>25140872.789999999</v>
      </c>
      <c r="D105" s="709">
        <v>78000000</v>
      </c>
      <c r="E105" s="709">
        <v>103140872.78999999</v>
      </c>
    </row>
    <row r="106" spans="1:5" ht="18" customHeight="1" thickBot="1">
      <c r="A106" s="725" t="s">
        <v>985</v>
      </c>
      <c r="B106" s="674" t="s">
        <v>411</v>
      </c>
      <c r="C106" s="710">
        <v>120915752.47999999</v>
      </c>
      <c r="D106" s="710">
        <v>96000000</v>
      </c>
      <c r="E106" s="710">
        <v>216915752.47999999</v>
      </c>
    </row>
    <row r="107" spans="1:5" ht="18" customHeight="1" thickBot="1">
      <c r="A107" s="725" t="s">
        <v>410</v>
      </c>
      <c r="B107" s="707" t="s">
        <v>411</v>
      </c>
      <c r="C107" s="711">
        <v>120915752.47999999</v>
      </c>
      <c r="D107" s="710">
        <v>90000000</v>
      </c>
      <c r="E107" s="710">
        <v>210915752.47999999</v>
      </c>
    </row>
    <row r="108" spans="1:5" ht="18" customHeight="1" thickBot="1">
      <c r="A108" s="726" t="s">
        <v>989</v>
      </c>
      <c r="B108" s="671" t="s">
        <v>990</v>
      </c>
      <c r="C108" s="709">
        <v>0</v>
      </c>
      <c r="D108" s="709">
        <v>6000000</v>
      </c>
      <c r="E108" s="709">
        <v>6000000</v>
      </c>
    </row>
    <row r="109" spans="1:5" ht="18" customHeight="1" thickBot="1">
      <c r="A109" s="725" t="s">
        <v>992</v>
      </c>
      <c r="B109" s="674" t="s">
        <v>355</v>
      </c>
      <c r="C109" s="710">
        <v>250728679.06</v>
      </c>
      <c r="D109" s="710">
        <v>171000000</v>
      </c>
      <c r="E109" s="710">
        <v>421728679.06</v>
      </c>
    </row>
    <row r="110" spans="1:5" ht="18" customHeight="1" thickBot="1">
      <c r="A110" s="757"/>
      <c r="B110" s="757"/>
      <c r="C110" s="778" t="s">
        <v>1359</v>
      </c>
      <c r="D110" s="758"/>
      <c r="E110" s="758"/>
    </row>
    <row r="111" spans="1:5" ht="18" customHeight="1" thickBot="1">
      <c r="A111" s="724" t="s">
        <v>354</v>
      </c>
      <c r="B111" s="696" t="s">
        <v>355</v>
      </c>
      <c r="C111" s="713">
        <v>250728679.06</v>
      </c>
      <c r="D111" s="718">
        <v>147000000</v>
      </c>
      <c r="E111" s="718">
        <v>397728679.06</v>
      </c>
    </row>
    <row r="112" spans="1:5" ht="18" customHeight="1" thickBot="1">
      <c r="A112" s="703" t="s">
        <v>997</v>
      </c>
      <c r="B112" s="679" t="s">
        <v>998</v>
      </c>
      <c r="C112" s="712">
        <v>0</v>
      </c>
      <c r="D112" s="712">
        <v>24000000</v>
      </c>
      <c r="E112" s="712">
        <v>24000000</v>
      </c>
    </row>
    <row r="113" spans="1:13" ht="18" customHeight="1" thickBot="1">
      <c r="A113" s="728" t="s">
        <v>1000</v>
      </c>
      <c r="B113" s="702" t="s">
        <v>1001</v>
      </c>
      <c r="C113" s="732">
        <v>181820881.06</v>
      </c>
      <c r="D113" s="734">
        <v>738310000</v>
      </c>
      <c r="E113" s="734">
        <v>920130881.05999994</v>
      </c>
    </row>
    <row r="114" spans="1:13" ht="18" customHeight="1" thickBot="1">
      <c r="A114" s="724" t="s">
        <v>567</v>
      </c>
      <c r="B114" s="682" t="s">
        <v>1001</v>
      </c>
      <c r="C114" s="718">
        <v>0</v>
      </c>
      <c r="D114" s="718">
        <v>116310000</v>
      </c>
      <c r="E114" s="718">
        <v>116310000</v>
      </c>
    </row>
    <row r="115" spans="1:13" ht="18" customHeight="1" thickBot="1">
      <c r="A115" s="725" t="s">
        <v>366</v>
      </c>
      <c r="B115" s="674" t="s">
        <v>367</v>
      </c>
      <c r="C115" s="710">
        <v>181820881.06</v>
      </c>
      <c r="D115" s="710">
        <v>597000000</v>
      </c>
      <c r="E115" s="710">
        <v>778820881.05999994</v>
      </c>
    </row>
    <row r="116" spans="1:13" ht="18" customHeight="1" thickBot="1">
      <c r="A116" s="725" t="s">
        <v>1006</v>
      </c>
      <c r="B116" s="674" t="s">
        <v>1007</v>
      </c>
      <c r="C116" s="711">
        <v>0</v>
      </c>
      <c r="D116" s="710">
        <v>25000000</v>
      </c>
      <c r="E116" s="710">
        <v>25000000</v>
      </c>
    </row>
    <row r="117" spans="1:13" ht="18" customHeight="1" thickBot="1">
      <c r="A117" s="726" t="s">
        <v>1010</v>
      </c>
      <c r="B117" s="671" t="s">
        <v>350</v>
      </c>
      <c r="C117" s="709">
        <v>602540766.13999999</v>
      </c>
      <c r="D117" s="709">
        <v>111200000</v>
      </c>
      <c r="E117" s="709">
        <v>713740766.13999999</v>
      </c>
    </row>
    <row r="118" spans="1:13" ht="18" customHeight="1" thickBot="1">
      <c r="A118" s="725" t="s">
        <v>349</v>
      </c>
      <c r="B118" s="674" t="s">
        <v>350</v>
      </c>
      <c r="C118" s="710">
        <v>602540766.13999999</v>
      </c>
      <c r="D118" s="710">
        <v>99000000</v>
      </c>
      <c r="E118" s="710">
        <v>701540766.13999999</v>
      </c>
    </row>
    <row r="119" spans="1:13" ht="18" customHeight="1" thickBot="1">
      <c r="A119" s="725" t="s">
        <v>1015</v>
      </c>
      <c r="B119" s="674" t="s">
        <v>1016</v>
      </c>
      <c r="C119" s="711">
        <v>0</v>
      </c>
      <c r="D119" s="710">
        <v>6200000</v>
      </c>
      <c r="E119" s="710">
        <v>6200000</v>
      </c>
    </row>
    <row r="120" spans="1:13" ht="18" customHeight="1" thickBot="1">
      <c r="A120" s="724" t="s">
        <v>1019</v>
      </c>
      <c r="B120" s="682" t="s">
        <v>1020</v>
      </c>
      <c r="C120" s="713">
        <v>0</v>
      </c>
      <c r="D120" s="718">
        <v>6000000</v>
      </c>
      <c r="E120" s="718">
        <v>6000000</v>
      </c>
      <c r="I120" s="377"/>
      <c r="J120" s="378"/>
      <c r="K120" s="380"/>
      <c r="L120" s="381"/>
      <c r="M120" s="381"/>
    </row>
    <row r="121" spans="1:13" ht="18" customHeight="1" thickBot="1">
      <c r="A121" s="703" t="s">
        <v>1021</v>
      </c>
      <c r="B121" s="679" t="s">
        <v>341</v>
      </c>
      <c r="C121" s="712">
        <v>472822489.72000003</v>
      </c>
      <c r="D121" s="712">
        <v>95000000</v>
      </c>
      <c r="E121" s="712">
        <v>567822489.72000003</v>
      </c>
    </row>
    <row r="122" spans="1:13" ht="18" customHeight="1" thickBot="1">
      <c r="A122" s="725" t="s">
        <v>340</v>
      </c>
      <c r="B122" s="674" t="s">
        <v>341</v>
      </c>
      <c r="C122" s="710">
        <v>472822489.72000003</v>
      </c>
      <c r="D122" s="710">
        <v>86000000</v>
      </c>
      <c r="E122" s="710">
        <v>558822489.72000003</v>
      </c>
    </row>
    <row r="123" spans="1:13" ht="18" customHeight="1" thickBot="1">
      <c r="A123" s="725" t="s">
        <v>1024</v>
      </c>
      <c r="B123" s="707" t="s">
        <v>1025</v>
      </c>
      <c r="C123" s="711">
        <v>0</v>
      </c>
      <c r="D123" s="710">
        <v>9000000</v>
      </c>
      <c r="E123" s="710">
        <v>9000000</v>
      </c>
    </row>
    <row r="124" spans="1:13" ht="18" customHeight="1" thickBot="1">
      <c r="A124" s="703" t="s">
        <v>1028</v>
      </c>
      <c r="B124" s="679" t="s">
        <v>318</v>
      </c>
      <c r="C124" s="712">
        <v>160934089.34</v>
      </c>
      <c r="D124" s="712">
        <v>85500000</v>
      </c>
      <c r="E124" s="712">
        <v>246434089.34</v>
      </c>
    </row>
    <row r="125" spans="1:13" ht="18" customHeight="1" thickBot="1">
      <c r="A125" s="724" t="s">
        <v>317</v>
      </c>
      <c r="B125" s="682" t="s">
        <v>318</v>
      </c>
      <c r="C125" s="718">
        <v>160934089.34</v>
      </c>
      <c r="D125" s="718">
        <v>85500000</v>
      </c>
      <c r="E125" s="718">
        <v>246434089.34</v>
      </c>
    </row>
    <row r="126" spans="1:13" ht="18" customHeight="1" thickBot="1">
      <c r="A126" s="726" t="s">
        <v>1032</v>
      </c>
      <c r="B126" s="671" t="s">
        <v>319</v>
      </c>
      <c r="C126" s="709">
        <v>189997021.66</v>
      </c>
      <c r="D126" s="709">
        <v>1347500000</v>
      </c>
      <c r="E126" s="709">
        <v>1537497021.6600001</v>
      </c>
    </row>
    <row r="127" spans="1:13" ht="18" customHeight="1" thickBot="1">
      <c r="A127" s="725" t="s">
        <v>154</v>
      </c>
      <c r="B127" s="674" t="s">
        <v>319</v>
      </c>
      <c r="C127" s="710">
        <v>124178123.22</v>
      </c>
      <c r="D127" s="710">
        <v>1036000000</v>
      </c>
      <c r="E127" s="710">
        <v>1160178123.22</v>
      </c>
    </row>
    <row r="128" spans="1:13" ht="18" customHeight="1" thickBot="1">
      <c r="A128" s="725" t="s">
        <v>1036</v>
      </c>
      <c r="B128" s="674" t="s">
        <v>1037</v>
      </c>
      <c r="C128" s="711">
        <v>0</v>
      </c>
      <c r="D128" s="710">
        <v>50000000</v>
      </c>
      <c r="E128" s="710">
        <v>50000000</v>
      </c>
    </row>
    <row r="129" spans="1:5" ht="18" customHeight="1" thickBot="1">
      <c r="A129" s="725" t="s">
        <v>1039</v>
      </c>
      <c r="B129" s="674" t="s">
        <v>1040</v>
      </c>
      <c r="C129" s="711">
        <v>0</v>
      </c>
      <c r="D129" s="710">
        <v>10000000</v>
      </c>
      <c r="E129" s="710">
        <v>10000000</v>
      </c>
    </row>
    <row r="130" spans="1:5" ht="18" customHeight="1" thickBot="1">
      <c r="A130" s="725" t="s">
        <v>1042</v>
      </c>
      <c r="B130" s="707" t="s">
        <v>1043</v>
      </c>
      <c r="C130" s="711">
        <v>0</v>
      </c>
      <c r="D130" s="710">
        <v>21500000</v>
      </c>
      <c r="E130" s="710">
        <v>21500000</v>
      </c>
    </row>
    <row r="131" spans="1:5" ht="18" customHeight="1" thickBot="1">
      <c r="A131" s="725" t="s">
        <v>1046</v>
      </c>
      <c r="B131" s="674" t="s">
        <v>1047</v>
      </c>
      <c r="C131" s="711">
        <v>0</v>
      </c>
      <c r="D131" s="710">
        <v>12000000</v>
      </c>
      <c r="E131" s="710">
        <v>12000000</v>
      </c>
    </row>
    <row r="132" spans="1:5" ht="18" customHeight="1" thickBot="1">
      <c r="A132" s="725" t="s">
        <v>1049</v>
      </c>
      <c r="B132" s="674" t="s">
        <v>544</v>
      </c>
      <c r="C132" s="711">
        <v>0</v>
      </c>
      <c r="D132" s="710">
        <v>17000000</v>
      </c>
      <c r="E132" s="710">
        <v>17000000</v>
      </c>
    </row>
    <row r="133" spans="1:5" ht="18" customHeight="1" thickBot="1">
      <c r="A133" s="725" t="s">
        <v>1051</v>
      </c>
      <c r="B133" s="674" t="s">
        <v>1052</v>
      </c>
      <c r="C133" s="711">
        <v>0</v>
      </c>
      <c r="D133" s="710">
        <v>16000000</v>
      </c>
      <c r="E133" s="710">
        <v>16000000</v>
      </c>
    </row>
    <row r="134" spans="1:5" ht="18" customHeight="1" thickBot="1">
      <c r="A134" s="725" t="s">
        <v>1054</v>
      </c>
      <c r="B134" s="674" t="s">
        <v>1055</v>
      </c>
      <c r="C134" s="711">
        <v>0</v>
      </c>
      <c r="D134" s="710">
        <v>36000000</v>
      </c>
      <c r="E134" s="710">
        <v>36000000</v>
      </c>
    </row>
    <row r="135" spans="1:5" ht="18" customHeight="1" thickBot="1">
      <c r="A135" s="725" t="s">
        <v>1057</v>
      </c>
      <c r="B135" s="674" t="s">
        <v>1058</v>
      </c>
      <c r="C135" s="711">
        <v>0</v>
      </c>
      <c r="D135" s="710">
        <v>24000000</v>
      </c>
      <c r="E135" s="710">
        <v>24000000</v>
      </c>
    </row>
    <row r="136" spans="1:5" ht="18" customHeight="1" thickBot="1">
      <c r="A136" s="725" t="s">
        <v>1059</v>
      </c>
      <c r="B136" s="707" t="s">
        <v>1060</v>
      </c>
      <c r="C136" s="711">
        <v>0</v>
      </c>
      <c r="D136" s="710">
        <v>24000000</v>
      </c>
      <c r="E136" s="710">
        <v>24000000</v>
      </c>
    </row>
    <row r="137" spans="1:5" ht="18" customHeight="1" thickBot="1">
      <c r="A137" s="725" t="s">
        <v>362</v>
      </c>
      <c r="B137" s="674" t="s">
        <v>363</v>
      </c>
      <c r="C137" s="710">
        <v>65818898.439999998</v>
      </c>
      <c r="D137" s="710">
        <v>65000000</v>
      </c>
      <c r="E137" s="710">
        <v>130818898.44</v>
      </c>
    </row>
    <row r="138" spans="1:5" ht="18" customHeight="1" thickBot="1">
      <c r="A138" s="725" t="s">
        <v>1063</v>
      </c>
      <c r="B138" s="674" t="s">
        <v>1064</v>
      </c>
      <c r="C138" s="711">
        <v>0</v>
      </c>
      <c r="D138" s="710">
        <v>36000000</v>
      </c>
      <c r="E138" s="710">
        <v>36000000</v>
      </c>
    </row>
    <row r="139" spans="1:5" ht="18" customHeight="1" thickBot="1">
      <c r="A139" s="757"/>
      <c r="B139" s="757"/>
      <c r="C139" s="778" t="s">
        <v>1360</v>
      </c>
      <c r="D139" s="758"/>
      <c r="E139" s="758"/>
    </row>
    <row r="140" spans="1:5" ht="24.75" customHeight="1" thickBot="1">
      <c r="A140" s="703" t="s">
        <v>1066</v>
      </c>
      <c r="B140" s="730" t="s">
        <v>1067</v>
      </c>
      <c r="C140" s="733">
        <v>542341125.36000001</v>
      </c>
      <c r="D140" s="733">
        <v>101725000</v>
      </c>
      <c r="E140" s="733">
        <v>644066125.36000001</v>
      </c>
    </row>
    <row r="141" spans="1:5" ht="21.6" customHeight="1" thickBot="1">
      <c r="A141" s="724" t="s">
        <v>1068</v>
      </c>
      <c r="B141" s="682" t="s">
        <v>1067</v>
      </c>
      <c r="C141" s="718">
        <v>0</v>
      </c>
      <c r="D141" s="718">
        <v>40000000</v>
      </c>
      <c r="E141" s="718">
        <v>40000000</v>
      </c>
    </row>
    <row r="142" spans="1:5" ht="21.6" customHeight="1" thickBot="1">
      <c r="A142" s="724" t="s">
        <v>396</v>
      </c>
      <c r="B142" s="696" t="s">
        <v>397</v>
      </c>
      <c r="C142" s="718">
        <v>449204307.54000002</v>
      </c>
      <c r="D142" s="718">
        <v>30000000</v>
      </c>
      <c r="E142" s="718">
        <v>479204307.54000002</v>
      </c>
    </row>
    <row r="143" spans="1:5" ht="21.6" customHeight="1" thickBot="1">
      <c r="A143" s="703" t="s">
        <v>386</v>
      </c>
      <c r="B143" s="679" t="s">
        <v>387</v>
      </c>
      <c r="C143" s="695">
        <v>93136817.819999993</v>
      </c>
      <c r="D143" s="695">
        <v>31725000</v>
      </c>
      <c r="E143" s="695">
        <v>124861817.81999999</v>
      </c>
    </row>
    <row r="144" spans="1:5" ht="21.6" customHeight="1" thickBot="1">
      <c r="A144" s="725" t="s">
        <v>1078</v>
      </c>
      <c r="B144" s="674" t="s">
        <v>1079</v>
      </c>
      <c r="C144" s="676">
        <v>153403523.57999998</v>
      </c>
      <c r="D144" s="676">
        <v>10000000</v>
      </c>
      <c r="E144" s="676">
        <v>163403523.57999998</v>
      </c>
    </row>
    <row r="145" spans="1:5" ht="21.6" customHeight="1" thickBot="1">
      <c r="A145" s="726" t="s">
        <v>364</v>
      </c>
      <c r="B145" s="671" t="s">
        <v>365</v>
      </c>
      <c r="C145" s="697">
        <v>153403523.57999998</v>
      </c>
      <c r="D145" s="697">
        <v>10000000</v>
      </c>
      <c r="E145" s="697">
        <v>163403523.57999998</v>
      </c>
    </row>
    <row r="146" spans="1:5" ht="21.6" customHeight="1" thickBot="1">
      <c r="A146" s="725" t="s">
        <v>1083</v>
      </c>
      <c r="B146" s="674" t="s">
        <v>331</v>
      </c>
      <c r="C146" s="676">
        <v>244745067.68000001</v>
      </c>
      <c r="D146" s="676">
        <v>59400000</v>
      </c>
      <c r="E146" s="676">
        <v>304145067.68000001</v>
      </c>
    </row>
    <row r="147" spans="1:5" ht="21.6" customHeight="1" thickBot="1">
      <c r="A147" s="724" t="s">
        <v>330</v>
      </c>
      <c r="B147" s="682" t="s">
        <v>331</v>
      </c>
      <c r="C147" s="684">
        <v>244745067.68000001</v>
      </c>
      <c r="D147" s="685">
        <v>53400000</v>
      </c>
      <c r="E147" s="685">
        <v>298145067.68000001</v>
      </c>
    </row>
    <row r="148" spans="1:5" ht="21.6" customHeight="1" thickBot="1">
      <c r="A148" s="703" t="s">
        <v>1087</v>
      </c>
      <c r="B148" s="730" t="s">
        <v>1088</v>
      </c>
      <c r="C148" s="681">
        <v>0</v>
      </c>
      <c r="D148" s="681">
        <v>6000000</v>
      </c>
      <c r="E148" s="681">
        <v>6000000</v>
      </c>
    </row>
    <row r="149" spans="1:5" ht="21.6" customHeight="1" thickBot="1">
      <c r="A149" s="724" t="s">
        <v>1091</v>
      </c>
      <c r="B149" s="696" t="s">
        <v>335</v>
      </c>
      <c r="C149" s="685">
        <v>153235063.19999999</v>
      </c>
      <c r="D149" s="685">
        <v>350000000</v>
      </c>
      <c r="E149" s="685">
        <v>503235063.19999999</v>
      </c>
    </row>
    <row r="150" spans="1:5" ht="20.25" customHeight="1" thickBot="1">
      <c r="A150" s="725" t="s">
        <v>1092</v>
      </c>
      <c r="B150" s="707" t="s">
        <v>335</v>
      </c>
      <c r="C150" s="677">
        <v>153235063.19999999</v>
      </c>
      <c r="D150" s="676">
        <v>80000000</v>
      </c>
      <c r="E150" s="676">
        <v>233235063.19999999</v>
      </c>
    </row>
    <row r="151" spans="1:5" ht="21.6" customHeight="1" thickBot="1">
      <c r="A151" s="725" t="s">
        <v>1096</v>
      </c>
      <c r="B151" s="674" t="s">
        <v>1097</v>
      </c>
      <c r="C151" s="677">
        <v>0</v>
      </c>
      <c r="D151" s="676">
        <v>20000000</v>
      </c>
      <c r="E151" s="676">
        <v>20000000</v>
      </c>
    </row>
    <row r="152" spans="1:5" ht="21.6" customHeight="1" thickBot="1">
      <c r="A152" s="726" t="s">
        <v>1099</v>
      </c>
      <c r="B152" s="671" t="s">
        <v>1100</v>
      </c>
      <c r="C152" s="677">
        <v>0</v>
      </c>
      <c r="D152" s="697">
        <v>250000000</v>
      </c>
      <c r="E152" s="697">
        <v>250000000</v>
      </c>
    </row>
    <row r="153" spans="1:5" ht="21.6" customHeight="1" thickBot="1">
      <c r="A153" s="725" t="s">
        <v>1102</v>
      </c>
      <c r="B153" s="674" t="s">
        <v>1103</v>
      </c>
      <c r="C153" s="677">
        <v>0</v>
      </c>
      <c r="D153" s="676">
        <v>30600000</v>
      </c>
      <c r="E153" s="676">
        <v>30600000</v>
      </c>
    </row>
    <row r="154" spans="1:5" ht="21.6" customHeight="1" thickBot="1">
      <c r="A154" s="729" t="s">
        <v>1104</v>
      </c>
      <c r="B154" s="668" t="s">
        <v>1103</v>
      </c>
      <c r="C154" s="691">
        <v>0</v>
      </c>
      <c r="D154" s="691">
        <v>30600000</v>
      </c>
      <c r="E154" s="691">
        <v>30600000</v>
      </c>
    </row>
    <row r="155" spans="1:5" ht="21.6" customHeight="1" thickBot="1">
      <c r="A155" s="726" t="s">
        <v>1107</v>
      </c>
      <c r="B155" s="671" t="s">
        <v>1108</v>
      </c>
      <c r="C155" s="673">
        <v>2772100441.9299998</v>
      </c>
      <c r="D155" s="673">
        <v>1067600000</v>
      </c>
      <c r="E155" s="673">
        <v>3839700441.9299998</v>
      </c>
    </row>
    <row r="156" spans="1:5" ht="21.6" customHeight="1" thickBot="1">
      <c r="A156" s="725" t="s">
        <v>1109</v>
      </c>
      <c r="B156" s="674" t="s">
        <v>377</v>
      </c>
      <c r="C156" s="676">
        <v>2422873374.7399998</v>
      </c>
      <c r="D156" s="676">
        <v>886600000</v>
      </c>
      <c r="E156" s="676">
        <v>3309473374.7399998</v>
      </c>
    </row>
    <row r="157" spans="1:5" ht="21.6" customHeight="1" thickBot="1">
      <c r="A157" s="725" t="s">
        <v>375</v>
      </c>
      <c r="B157" s="674" t="s">
        <v>376</v>
      </c>
      <c r="C157" s="676">
        <v>0</v>
      </c>
      <c r="D157" s="676">
        <v>76600000</v>
      </c>
      <c r="E157" s="676">
        <v>76600000</v>
      </c>
    </row>
    <row r="158" spans="1:5" ht="21.6" customHeight="1" thickBot="1">
      <c r="A158" s="725" t="s">
        <v>1114</v>
      </c>
      <c r="B158" s="674" t="s">
        <v>377</v>
      </c>
      <c r="C158" s="677">
        <v>2422873374.7399998</v>
      </c>
      <c r="D158" s="676">
        <v>455000000</v>
      </c>
      <c r="E158" s="676">
        <v>2877873374.7399998</v>
      </c>
    </row>
    <row r="159" spans="1:5" ht="21.6" customHeight="1" thickBot="1">
      <c r="A159" s="725" t="s">
        <v>1118</v>
      </c>
      <c r="B159" s="674" t="s">
        <v>1119</v>
      </c>
      <c r="C159" s="676">
        <v>0</v>
      </c>
      <c r="D159" s="676">
        <v>78000000</v>
      </c>
      <c r="E159" s="676">
        <v>78000000</v>
      </c>
    </row>
    <row r="160" spans="1:5" ht="21.6" customHeight="1" thickBot="1">
      <c r="A160" s="725" t="s">
        <v>291</v>
      </c>
      <c r="B160" s="674" t="s">
        <v>292</v>
      </c>
      <c r="C160" s="677">
        <v>0</v>
      </c>
      <c r="D160" s="676">
        <v>125000000</v>
      </c>
      <c r="E160" s="676">
        <v>125000000</v>
      </c>
    </row>
    <row r="161" spans="1:5" ht="21.6" customHeight="1" thickBot="1">
      <c r="A161" s="725" t="s">
        <v>1124</v>
      </c>
      <c r="B161" s="674" t="s">
        <v>1125</v>
      </c>
      <c r="C161" s="677">
        <v>0</v>
      </c>
      <c r="D161" s="676">
        <v>50000000</v>
      </c>
      <c r="E161" s="676">
        <v>50000000</v>
      </c>
    </row>
    <row r="162" spans="1:5" ht="21.6" customHeight="1" thickBot="1">
      <c r="A162" s="724" t="s">
        <v>1127</v>
      </c>
      <c r="B162" s="696" t="s">
        <v>1128</v>
      </c>
      <c r="C162" s="684">
        <v>0</v>
      </c>
      <c r="D162" s="685">
        <v>60000000</v>
      </c>
      <c r="E162" s="685">
        <v>60000000</v>
      </c>
    </row>
    <row r="163" spans="1:5" ht="21.6" customHeight="1" thickBot="1">
      <c r="A163" s="757"/>
      <c r="B163" s="771"/>
      <c r="C163" s="778" t="s">
        <v>1432</v>
      </c>
      <c r="D163" s="758"/>
      <c r="E163" s="758"/>
    </row>
    <row r="164" spans="1:5" ht="21.6" customHeight="1" thickBot="1">
      <c r="A164" s="724" t="s">
        <v>1130</v>
      </c>
      <c r="B164" s="696" t="s">
        <v>1131</v>
      </c>
      <c r="C164" s="735">
        <v>0</v>
      </c>
      <c r="D164" s="718">
        <v>42000000</v>
      </c>
      <c r="E164" s="718">
        <v>42000000</v>
      </c>
    </row>
    <row r="165" spans="1:5" ht="21.6" customHeight="1" thickBot="1">
      <c r="A165" s="703" t="s">
        <v>1133</v>
      </c>
      <c r="B165" s="679" t="s">
        <v>329</v>
      </c>
      <c r="C165" s="681">
        <v>349227067.19</v>
      </c>
      <c r="D165" s="681">
        <v>181000000</v>
      </c>
      <c r="E165" s="681">
        <v>530227067.19</v>
      </c>
    </row>
    <row r="166" spans="1:5" ht="21.6" customHeight="1" thickBot="1">
      <c r="A166" s="725" t="s">
        <v>328</v>
      </c>
      <c r="B166" s="674" t="s">
        <v>329</v>
      </c>
      <c r="C166" s="676">
        <v>339977108.94</v>
      </c>
      <c r="D166" s="676">
        <v>128000000</v>
      </c>
      <c r="E166" s="676">
        <v>467977108.94</v>
      </c>
    </row>
    <row r="167" spans="1:5" ht="21.6" customHeight="1" thickBot="1">
      <c r="A167" s="725" t="s">
        <v>378</v>
      </c>
      <c r="B167" s="674" t="s">
        <v>379</v>
      </c>
      <c r="C167" s="676">
        <v>9249958.25</v>
      </c>
      <c r="D167" s="676">
        <v>34000000</v>
      </c>
      <c r="E167" s="676">
        <v>43249958.25</v>
      </c>
    </row>
    <row r="168" spans="1:5" ht="28.5" customHeight="1" thickBot="1">
      <c r="A168" s="725" t="s">
        <v>1141</v>
      </c>
      <c r="B168" s="707" t="s">
        <v>1142</v>
      </c>
      <c r="C168" s="677">
        <v>0</v>
      </c>
      <c r="D168" s="676">
        <v>19000000</v>
      </c>
      <c r="E168" s="676">
        <v>19000000</v>
      </c>
    </row>
    <row r="169" spans="1:5" ht="21.6" customHeight="1" thickBot="1">
      <c r="A169" s="773" t="s">
        <v>1144</v>
      </c>
      <c r="B169" s="770" t="s">
        <v>1145</v>
      </c>
      <c r="C169" s="774">
        <v>38464111</v>
      </c>
      <c r="D169" s="774">
        <v>12689809000</v>
      </c>
      <c r="E169" s="774">
        <v>12728273111</v>
      </c>
    </row>
    <row r="170" spans="1:5" ht="33" customHeight="1" thickBot="1">
      <c r="A170" s="703" t="s">
        <v>1146</v>
      </c>
      <c r="B170" s="730" t="s">
        <v>637</v>
      </c>
      <c r="C170" s="775">
        <v>0</v>
      </c>
      <c r="D170" s="695">
        <v>12599809000</v>
      </c>
      <c r="E170" s="695">
        <v>12599809000</v>
      </c>
    </row>
    <row r="171" spans="1:5" ht="33.75" customHeight="1" thickBot="1">
      <c r="A171" s="725" t="s">
        <v>1147</v>
      </c>
      <c r="B171" s="707" t="s">
        <v>637</v>
      </c>
      <c r="C171" s="677">
        <v>0</v>
      </c>
      <c r="D171" s="676">
        <v>12599809000</v>
      </c>
      <c r="E171" s="676">
        <v>12599809000</v>
      </c>
    </row>
    <row r="172" spans="1:5" ht="29.25" customHeight="1" thickBot="1">
      <c r="A172" s="726" t="s">
        <v>1149</v>
      </c>
      <c r="B172" s="720" t="s">
        <v>337</v>
      </c>
      <c r="C172" s="697">
        <v>38464111</v>
      </c>
      <c r="D172" s="697">
        <v>90000000</v>
      </c>
      <c r="E172" s="697">
        <v>128464111</v>
      </c>
    </row>
    <row r="173" spans="1:5" ht="18" customHeight="1" thickBot="1">
      <c r="A173" s="725" t="s">
        <v>336</v>
      </c>
      <c r="B173" s="707" t="s">
        <v>337</v>
      </c>
      <c r="C173" s="676">
        <v>38464111</v>
      </c>
      <c r="D173" s="676">
        <v>90000000</v>
      </c>
      <c r="E173" s="676">
        <v>128464111</v>
      </c>
    </row>
    <row r="174" spans="1:5" ht="21.6" customHeight="1" thickBot="1">
      <c r="A174" s="729" t="s">
        <v>1152</v>
      </c>
      <c r="B174" s="668" t="s">
        <v>1153</v>
      </c>
      <c r="C174" s="691">
        <v>36439631113.889984</v>
      </c>
      <c r="D174" s="691">
        <v>17574595980</v>
      </c>
      <c r="E174" s="691">
        <v>54014227093.889984</v>
      </c>
    </row>
    <row r="175" spans="1:5" ht="18.600000000000001" customHeight="1" thickBot="1">
      <c r="A175" s="726" t="s">
        <v>1154</v>
      </c>
      <c r="B175" s="671" t="s">
        <v>343</v>
      </c>
      <c r="C175" s="673">
        <v>82420563.069999993</v>
      </c>
      <c r="D175" s="673">
        <v>1087500000</v>
      </c>
      <c r="E175" s="673">
        <v>1169920563.0700002</v>
      </c>
    </row>
    <row r="176" spans="1:5" ht="21.6" customHeight="1" thickBot="1">
      <c r="A176" s="725" t="s">
        <v>342</v>
      </c>
      <c r="B176" s="674" t="s">
        <v>343</v>
      </c>
      <c r="C176" s="676">
        <v>55667554.490000002</v>
      </c>
      <c r="D176" s="676">
        <v>92500000</v>
      </c>
      <c r="E176" s="676">
        <v>148167554.49000001</v>
      </c>
    </row>
    <row r="177" spans="1:5" ht="19.2" customHeight="1" thickBot="1">
      <c r="A177" s="725" t="s">
        <v>114</v>
      </c>
      <c r="B177" s="674" t="s">
        <v>368</v>
      </c>
      <c r="C177" s="676">
        <v>26753008.579999998</v>
      </c>
      <c r="D177" s="676">
        <v>995000000</v>
      </c>
      <c r="E177" s="676">
        <v>1021753008.58</v>
      </c>
    </row>
    <row r="178" spans="1:5" ht="19.95" customHeight="1" thickBot="1">
      <c r="A178" s="724" t="s">
        <v>1159</v>
      </c>
      <c r="B178" s="682" t="s">
        <v>339</v>
      </c>
      <c r="C178" s="684">
        <v>153200350.75999999</v>
      </c>
      <c r="D178" s="685">
        <v>596700000</v>
      </c>
      <c r="E178" s="676">
        <v>749900350.75999999</v>
      </c>
    </row>
    <row r="179" spans="1:5" ht="19.95" customHeight="1" thickBot="1">
      <c r="A179" s="725" t="s">
        <v>338</v>
      </c>
      <c r="B179" s="674" t="s">
        <v>339</v>
      </c>
      <c r="C179" s="677">
        <v>153200350.75999999</v>
      </c>
      <c r="D179" s="676">
        <v>194500000</v>
      </c>
      <c r="E179" s="676">
        <v>347700350.75999999</v>
      </c>
    </row>
    <row r="180" spans="1:5" ht="19.95" customHeight="1" thickBot="1">
      <c r="A180" s="725" t="s">
        <v>1162</v>
      </c>
      <c r="B180" s="674" t="s">
        <v>1163</v>
      </c>
      <c r="C180" s="677">
        <v>0</v>
      </c>
      <c r="D180" s="676">
        <v>92200000</v>
      </c>
      <c r="E180" s="676">
        <v>92200000</v>
      </c>
    </row>
    <row r="181" spans="1:5" ht="19.95" customHeight="1" thickBot="1">
      <c r="A181" s="726" t="s">
        <v>1166</v>
      </c>
      <c r="B181" s="671" t="s">
        <v>1167</v>
      </c>
      <c r="C181" s="673">
        <v>0</v>
      </c>
      <c r="D181" s="673">
        <v>12000000</v>
      </c>
      <c r="E181" s="673">
        <v>12000000</v>
      </c>
    </row>
    <row r="182" spans="1:5" ht="19.95" customHeight="1" thickBot="1">
      <c r="A182" s="724" t="s">
        <v>447</v>
      </c>
      <c r="B182" s="682" t="s">
        <v>445</v>
      </c>
      <c r="C182" s="685">
        <v>0</v>
      </c>
      <c r="D182" s="685">
        <v>198000000</v>
      </c>
      <c r="E182" s="685">
        <v>198000000</v>
      </c>
    </row>
    <row r="183" spans="1:5" ht="19.95" customHeight="1" thickBot="1">
      <c r="A183" s="682" t="s">
        <v>1171</v>
      </c>
      <c r="B183" s="682" t="s">
        <v>1172</v>
      </c>
      <c r="C183" s="683">
        <v>0</v>
      </c>
      <c r="D183" s="685">
        <v>100000000</v>
      </c>
      <c r="E183" s="685">
        <v>100000000</v>
      </c>
    </row>
    <row r="184" spans="1:5" ht="19.95" customHeight="1" thickBot="1">
      <c r="A184" s="674" t="s">
        <v>1175</v>
      </c>
      <c r="B184" s="675" t="s">
        <v>321</v>
      </c>
      <c r="C184" s="684">
        <v>22351062056.23</v>
      </c>
      <c r="D184" s="676">
        <v>11072820000</v>
      </c>
      <c r="E184" s="676">
        <v>33423882056.23</v>
      </c>
    </row>
    <row r="185" spans="1:5" ht="19.95" customHeight="1" thickBot="1">
      <c r="A185" s="769" t="s">
        <v>320</v>
      </c>
      <c r="B185" s="776" t="s">
        <v>321</v>
      </c>
      <c r="C185" s="750">
        <v>1535219523.5</v>
      </c>
      <c r="D185" s="777">
        <v>567000000</v>
      </c>
      <c r="E185" s="777">
        <v>2102219523.5</v>
      </c>
    </row>
    <row r="186" spans="1:5" ht="19.95" customHeight="1" thickBot="1">
      <c r="A186" s="682" t="s">
        <v>1179</v>
      </c>
      <c r="B186" s="682" t="s">
        <v>1180</v>
      </c>
      <c r="C186" s="735">
        <v>0</v>
      </c>
      <c r="D186" s="718">
        <v>10000000</v>
      </c>
      <c r="E186" s="685">
        <v>10000000</v>
      </c>
    </row>
    <row r="187" spans="1:5" ht="21.6" customHeight="1" thickBot="1">
      <c r="A187" s="757"/>
      <c r="B187" s="757"/>
      <c r="C187" s="779" t="s">
        <v>1433</v>
      </c>
      <c r="D187" s="772"/>
      <c r="E187" s="772"/>
    </row>
    <row r="188" spans="1:5" ht="25.5" customHeight="1" thickBot="1">
      <c r="A188" s="682" t="s">
        <v>1182</v>
      </c>
      <c r="B188" s="688" t="s">
        <v>1183</v>
      </c>
      <c r="C188" s="685">
        <v>0</v>
      </c>
      <c r="D188" s="685">
        <v>9000000</v>
      </c>
      <c r="E188" s="685">
        <v>9000000</v>
      </c>
    </row>
    <row r="189" spans="1:5" ht="19.95" customHeight="1" thickBot="1">
      <c r="A189" s="674" t="s">
        <v>1185</v>
      </c>
      <c r="B189" s="678" t="s">
        <v>1186</v>
      </c>
      <c r="C189" s="684">
        <v>0</v>
      </c>
      <c r="D189" s="676">
        <v>7500000</v>
      </c>
      <c r="E189" s="676">
        <v>7500000</v>
      </c>
    </row>
    <row r="190" spans="1:5" ht="20.25" customHeight="1" thickBot="1">
      <c r="A190" s="682" t="s">
        <v>414</v>
      </c>
      <c r="B190" s="683" t="s">
        <v>415</v>
      </c>
      <c r="C190" s="684">
        <v>256099564.06999999</v>
      </c>
      <c r="D190" s="685">
        <v>101400000</v>
      </c>
      <c r="E190" s="685">
        <v>357499564.06999999</v>
      </c>
    </row>
    <row r="191" spans="1:5" ht="19.95" customHeight="1" thickBot="1">
      <c r="A191" s="682" t="s">
        <v>1192</v>
      </c>
      <c r="B191" s="683" t="s">
        <v>1193</v>
      </c>
      <c r="C191" s="685">
        <v>0</v>
      </c>
      <c r="D191" s="685">
        <v>43200000</v>
      </c>
      <c r="E191" s="685">
        <v>43200000</v>
      </c>
    </row>
    <row r="192" spans="1:5" ht="19.95" customHeight="1" thickBot="1">
      <c r="A192" s="682" t="s">
        <v>1195</v>
      </c>
      <c r="B192" s="683" t="s">
        <v>779</v>
      </c>
      <c r="C192" s="684">
        <v>0</v>
      </c>
      <c r="D192" s="685">
        <v>38000000</v>
      </c>
      <c r="E192" s="685">
        <v>38000000</v>
      </c>
    </row>
    <row r="193" spans="1:5" ht="19.95" customHeight="1" thickBot="1">
      <c r="A193" s="674" t="s">
        <v>380</v>
      </c>
      <c r="B193" s="675" t="s">
        <v>381</v>
      </c>
      <c r="C193" s="684">
        <v>39285464.840000004</v>
      </c>
      <c r="D193" s="676">
        <v>20000000</v>
      </c>
      <c r="E193" s="676">
        <v>59285464.840000004</v>
      </c>
    </row>
    <row r="194" spans="1:5" ht="19.95" customHeight="1" thickBot="1">
      <c r="A194" s="674" t="s">
        <v>1199</v>
      </c>
      <c r="B194" s="678" t="s">
        <v>1200</v>
      </c>
      <c r="C194" s="684">
        <v>0</v>
      </c>
      <c r="D194" s="676">
        <v>5285820000</v>
      </c>
      <c r="E194" s="676">
        <v>5285820000</v>
      </c>
    </row>
    <row r="195" spans="1:5" ht="19.95" customHeight="1" thickBot="1">
      <c r="A195" s="674" t="s">
        <v>1203</v>
      </c>
      <c r="B195" s="675" t="s">
        <v>1204</v>
      </c>
      <c r="C195" s="684">
        <v>0</v>
      </c>
      <c r="D195" s="676">
        <v>2740000000</v>
      </c>
      <c r="E195" s="676">
        <v>2740000000</v>
      </c>
    </row>
    <row r="196" spans="1:5" ht="19.95" customHeight="1" thickBot="1">
      <c r="A196" s="674" t="s">
        <v>1206</v>
      </c>
      <c r="B196" s="675" t="s">
        <v>1207</v>
      </c>
      <c r="C196" s="676">
        <v>0</v>
      </c>
      <c r="D196" s="676">
        <v>950000000</v>
      </c>
      <c r="E196" s="676">
        <v>950000000</v>
      </c>
    </row>
    <row r="197" spans="1:5" ht="19.95" customHeight="1" thickBot="1">
      <c r="A197" s="674" t="s">
        <v>1208</v>
      </c>
      <c r="B197" s="675" t="s">
        <v>1209</v>
      </c>
      <c r="C197" s="684">
        <v>0</v>
      </c>
      <c r="D197" s="676">
        <v>950000000</v>
      </c>
      <c r="E197" s="676">
        <v>950000000</v>
      </c>
    </row>
    <row r="198" spans="1:5" ht="19.95" customHeight="1" thickBot="1">
      <c r="A198" s="674" t="s">
        <v>552</v>
      </c>
      <c r="B198" s="675" t="s">
        <v>416</v>
      </c>
      <c r="C198" s="684">
        <v>19968750058.540001</v>
      </c>
      <c r="D198" s="676">
        <v>63500000</v>
      </c>
      <c r="E198" s="676">
        <v>20032250058.540001</v>
      </c>
    </row>
    <row r="199" spans="1:5" ht="19.95" customHeight="1" thickBot="1">
      <c r="A199" s="674" t="s">
        <v>1215</v>
      </c>
      <c r="B199" s="675" t="s">
        <v>1216</v>
      </c>
      <c r="C199" s="684">
        <v>0</v>
      </c>
      <c r="D199" s="676">
        <v>3600000</v>
      </c>
      <c r="E199" s="676">
        <v>3600000</v>
      </c>
    </row>
    <row r="200" spans="1:5" ht="19.95" customHeight="1" thickBot="1">
      <c r="A200" s="674" t="s">
        <v>1218</v>
      </c>
      <c r="B200" s="675" t="s">
        <v>1219</v>
      </c>
      <c r="C200" s="684">
        <v>0</v>
      </c>
      <c r="D200" s="676">
        <v>3600000</v>
      </c>
      <c r="E200" s="676">
        <v>3600000</v>
      </c>
    </row>
    <row r="201" spans="1:5" ht="19.95" customHeight="1" thickBot="1">
      <c r="A201" s="674" t="s">
        <v>1221</v>
      </c>
      <c r="B201" s="675" t="s">
        <v>1222</v>
      </c>
      <c r="C201" s="684">
        <v>0</v>
      </c>
      <c r="D201" s="676">
        <v>3600000</v>
      </c>
      <c r="E201" s="676">
        <v>3600000</v>
      </c>
    </row>
    <row r="202" spans="1:5" ht="19.95" customHeight="1" thickBot="1">
      <c r="A202" s="674" t="s">
        <v>1224</v>
      </c>
      <c r="B202" s="675" t="s">
        <v>1225</v>
      </c>
      <c r="C202" s="684">
        <v>0</v>
      </c>
      <c r="D202" s="676">
        <v>3600000</v>
      </c>
      <c r="E202" s="676">
        <v>3600000</v>
      </c>
    </row>
    <row r="203" spans="1:5" ht="19.95" customHeight="1" thickBot="1">
      <c r="A203" s="674" t="s">
        <v>1227</v>
      </c>
      <c r="B203" s="675" t="s">
        <v>1228</v>
      </c>
      <c r="C203" s="684">
        <v>0</v>
      </c>
      <c r="D203" s="676">
        <v>4600000</v>
      </c>
      <c r="E203" s="676">
        <v>4600000</v>
      </c>
    </row>
    <row r="204" spans="1:5" ht="19.95" customHeight="1" thickBot="1">
      <c r="A204" s="674" t="s">
        <v>1231</v>
      </c>
      <c r="B204" s="675" t="s">
        <v>1232</v>
      </c>
      <c r="C204" s="684">
        <v>0</v>
      </c>
      <c r="D204" s="676">
        <v>3600000</v>
      </c>
      <c r="E204" s="676">
        <v>3600000</v>
      </c>
    </row>
    <row r="205" spans="1:5" ht="19.95" customHeight="1" thickBot="1">
      <c r="A205" s="674" t="s">
        <v>1235</v>
      </c>
      <c r="B205" s="675" t="s">
        <v>1236</v>
      </c>
      <c r="C205" s="684">
        <v>0</v>
      </c>
      <c r="D205" s="676">
        <v>3600000</v>
      </c>
      <c r="E205" s="676">
        <v>3600000</v>
      </c>
    </row>
    <row r="206" spans="1:5" ht="16.95" customHeight="1" thickBot="1">
      <c r="A206" s="674" t="s">
        <v>1238</v>
      </c>
      <c r="B206" s="675" t="s">
        <v>1239</v>
      </c>
      <c r="C206" s="676">
        <v>0</v>
      </c>
      <c r="D206" s="676">
        <v>3600000</v>
      </c>
      <c r="E206" s="676">
        <v>3600000</v>
      </c>
    </row>
    <row r="207" spans="1:5" ht="19.95" customHeight="1" thickBot="1">
      <c r="A207" s="674" t="s">
        <v>1241</v>
      </c>
      <c r="B207" s="675" t="s">
        <v>1242</v>
      </c>
      <c r="C207" s="676">
        <v>0</v>
      </c>
      <c r="D207" s="676">
        <v>3600000</v>
      </c>
      <c r="E207" s="676">
        <v>3600000</v>
      </c>
    </row>
    <row r="208" spans="1:5" ht="17.55" customHeight="1" thickBot="1">
      <c r="A208" s="671" t="s">
        <v>280</v>
      </c>
      <c r="B208" s="672" t="s">
        <v>281</v>
      </c>
      <c r="C208" s="673">
        <v>529210471.81999999</v>
      </c>
      <c r="D208" s="673">
        <v>38000000</v>
      </c>
      <c r="E208" s="673">
        <v>567210471.81999993</v>
      </c>
    </row>
    <row r="209" spans="1:5" ht="16.95" customHeight="1" thickBot="1">
      <c r="A209" s="674" t="s">
        <v>388</v>
      </c>
      <c r="B209" s="675" t="s">
        <v>389</v>
      </c>
      <c r="C209" s="676">
        <v>22496973.460000001</v>
      </c>
      <c r="D209" s="676">
        <v>216000000</v>
      </c>
      <c r="E209" s="676">
        <v>238496973.46000001</v>
      </c>
    </row>
    <row r="210" spans="1:5" ht="19.95" customHeight="1" thickBot="1">
      <c r="A210" s="674" t="s">
        <v>1249</v>
      </c>
      <c r="B210" s="678" t="s">
        <v>325</v>
      </c>
      <c r="C210" s="677">
        <v>12811031250.889999</v>
      </c>
      <c r="D210" s="676">
        <v>1583080000</v>
      </c>
      <c r="E210" s="676">
        <v>14394111250.889999</v>
      </c>
    </row>
    <row r="211" spans="1:5" ht="16.2" customHeight="1" thickBot="1">
      <c r="A211" s="674" t="s">
        <v>139</v>
      </c>
      <c r="B211" s="675" t="s">
        <v>325</v>
      </c>
      <c r="C211" s="677">
        <v>830839095.44000006</v>
      </c>
      <c r="D211" s="676">
        <v>237499999.99999997</v>
      </c>
      <c r="E211" s="676">
        <v>1068339095.4400001</v>
      </c>
    </row>
    <row r="212" spans="1:5" ht="16.95" customHeight="1" thickBot="1">
      <c r="A212" s="674" t="s">
        <v>1254</v>
      </c>
      <c r="B212" s="675" t="s">
        <v>1255</v>
      </c>
      <c r="C212" s="676">
        <v>0</v>
      </c>
      <c r="D212" s="676">
        <v>86000000</v>
      </c>
      <c r="E212" s="676">
        <v>86000000</v>
      </c>
    </row>
    <row r="213" spans="1:5" ht="15" customHeight="1" thickBot="1">
      <c r="A213" s="769" t="s">
        <v>1257</v>
      </c>
      <c r="B213" s="776" t="s">
        <v>1258</v>
      </c>
      <c r="C213" s="777">
        <v>0</v>
      </c>
      <c r="D213" s="777">
        <v>39500000</v>
      </c>
      <c r="E213" s="777">
        <v>39500000</v>
      </c>
    </row>
    <row r="214" spans="1:5" ht="15" customHeight="1" thickBot="1">
      <c r="A214" s="682" t="s">
        <v>289</v>
      </c>
      <c r="B214" s="780" t="s">
        <v>290</v>
      </c>
      <c r="C214" s="781">
        <v>64406785.799999997</v>
      </c>
      <c r="D214" s="717">
        <v>489500000</v>
      </c>
      <c r="E214" s="718">
        <v>553906785.79999995</v>
      </c>
    </row>
    <row r="215" spans="1:5" ht="19.95" customHeight="1" thickBot="1">
      <c r="A215" s="686"/>
      <c r="B215" s="686"/>
      <c r="C215" s="689" t="s">
        <v>1434</v>
      </c>
      <c r="D215" s="687"/>
      <c r="E215" s="687"/>
    </row>
    <row r="216" spans="1:5" ht="18" customHeight="1" thickBot="1">
      <c r="A216" s="682" t="s">
        <v>402</v>
      </c>
      <c r="B216" s="688" t="s">
        <v>403</v>
      </c>
      <c r="C216" s="684">
        <v>1687367172.4400001</v>
      </c>
      <c r="D216" s="685">
        <v>127580000</v>
      </c>
      <c r="E216" s="685">
        <v>1814947172.4400001</v>
      </c>
    </row>
    <row r="217" spans="1:5" ht="19.95" customHeight="1" thickBot="1">
      <c r="A217" s="682" t="s">
        <v>773</v>
      </c>
      <c r="B217" s="683" t="s">
        <v>774</v>
      </c>
      <c r="C217" s="685">
        <v>0</v>
      </c>
      <c r="D217" s="685">
        <v>350000000</v>
      </c>
      <c r="E217" s="685">
        <v>350000000</v>
      </c>
    </row>
    <row r="218" spans="1:5" ht="18" customHeight="1" thickBot="1">
      <c r="A218" s="674" t="s">
        <v>301</v>
      </c>
      <c r="B218" s="675" t="s">
        <v>302</v>
      </c>
      <c r="C218" s="677">
        <v>10183130912.98</v>
      </c>
      <c r="D218" s="676">
        <v>79000000</v>
      </c>
      <c r="E218" s="676">
        <v>10262130912.98</v>
      </c>
    </row>
    <row r="219" spans="1:5" ht="19.95" customHeight="1" thickBot="1">
      <c r="A219" s="674" t="s">
        <v>1271</v>
      </c>
      <c r="B219" s="675" t="s">
        <v>1272</v>
      </c>
      <c r="C219" s="677">
        <v>0</v>
      </c>
      <c r="D219" s="676">
        <v>36000000</v>
      </c>
      <c r="E219" s="676">
        <v>36000000</v>
      </c>
    </row>
    <row r="220" spans="1:5" ht="16.95" customHeight="1" thickBot="1">
      <c r="A220" s="674" t="s">
        <v>1274</v>
      </c>
      <c r="B220" s="675" t="s">
        <v>1275</v>
      </c>
      <c r="C220" s="677">
        <v>0</v>
      </c>
      <c r="D220" s="676">
        <v>9000000</v>
      </c>
      <c r="E220" s="676">
        <v>9000000</v>
      </c>
    </row>
    <row r="221" spans="1:5" ht="16.95" customHeight="1" thickBot="1">
      <c r="A221" s="674" t="s">
        <v>1278</v>
      </c>
      <c r="B221" s="675" t="s">
        <v>1279</v>
      </c>
      <c r="C221" s="677">
        <v>0</v>
      </c>
      <c r="D221" s="676">
        <v>10000000</v>
      </c>
      <c r="E221" s="676">
        <v>10000000</v>
      </c>
    </row>
    <row r="222" spans="1:5" ht="26.55" customHeight="1" thickBot="1">
      <c r="A222" s="679" t="s">
        <v>1282</v>
      </c>
      <c r="B222" s="680" t="s">
        <v>1283</v>
      </c>
      <c r="C222" s="681">
        <v>0</v>
      </c>
      <c r="D222" s="681">
        <v>33000000</v>
      </c>
      <c r="E222" s="681">
        <v>33000000</v>
      </c>
    </row>
    <row r="223" spans="1:5" ht="26.55" customHeight="1" thickBot="1">
      <c r="A223" s="674" t="s">
        <v>1285</v>
      </c>
      <c r="B223" s="675" t="s">
        <v>1286</v>
      </c>
      <c r="C223" s="699">
        <v>0</v>
      </c>
      <c r="D223" s="676">
        <v>12000000</v>
      </c>
      <c r="E223" s="676">
        <v>12000000</v>
      </c>
    </row>
    <row r="224" spans="1:5" ht="26.55" customHeight="1" thickBot="1">
      <c r="A224" s="674" t="s">
        <v>356</v>
      </c>
      <c r="B224" s="675" t="s">
        <v>357</v>
      </c>
      <c r="C224" s="676">
        <v>45287284.229999997</v>
      </c>
      <c r="D224" s="676">
        <v>74000000</v>
      </c>
      <c r="E224" s="676">
        <v>119287284.22999999</v>
      </c>
    </row>
    <row r="225" spans="1:5" ht="26.55" customHeight="1" thickBot="1">
      <c r="A225" s="682" t="s">
        <v>1291</v>
      </c>
      <c r="B225" s="683" t="s">
        <v>323</v>
      </c>
      <c r="C225" s="684">
        <v>473638075.34000003</v>
      </c>
      <c r="D225" s="685">
        <v>311448500</v>
      </c>
      <c r="E225" s="685">
        <v>785086575.34000003</v>
      </c>
    </row>
    <row r="226" spans="1:5" ht="26.55" customHeight="1" thickBot="1">
      <c r="A226" s="682" t="s">
        <v>322</v>
      </c>
      <c r="B226" s="683" t="s">
        <v>323</v>
      </c>
      <c r="C226" s="684">
        <v>167697189.69</v>
      </c>
      <c r="D226" s="685">
        <v>185000000</v>
      </c>
      <c r="E226" s="685">
        <v>352697189.69</v>
      </c>
    </row>
    <row r="227" spans="1:5" ht="26.55" customHeight="1" thickBot="1">
      <c r="A227" s="671" t="s">
        <v>344</v>
      </c>
      <c r="B227" s="672" t="s">
        <v>345</v>
      </c>
      <c r="C227" s="673">
        <v>39639624.909999996</v>
      </c>
      <c r="D227" s="673">
        <v>8700000</v>
      </c>
      <c r="E227" s="673">
        <v>48339624.909999996</v>
      </c>
    </row>
    <row r="228" spans="1:5" ht="26.55" customHeight="1" thickBot="1">
      <c r="A228" s="674" t="s">
        <v>1297</v>
      </c>
      <c r="B228" s="675" t="s">
        <v>1298</v>
      </c>
      <c r="C228" s="676">
        <v>0</v>
      </c>
      <c r="D228" s="676">
        <v>40000000</v>
      </c>
      <c r="E228" s="676">
        <v>40000000</v>
      </c>
    </row>
    <row r="229" spans="1:5" ht="26.55" customHeight="1" thickBot="1">
      <c r="A229" s="671" t="s">
        <v>394</v>
      </c>
      <c r="B229" s="690" t="s">
        <v>395</v>
      </c>
      <c r="C229" s="673">
        <v>266301260.74000001</v>
      </c>
      <c r="D229" s="673">
        <v>77748500</v>
      </c>
      <c r="E229" s="673">
        <v>344049760.74000001</v>
      </c>
    </row>
    <row r="230" spans="1:5" ht="26.55" customHeight="1" thickBot="1">
      <c r="A230" s="674" t="s">
        <v>1305</v>
      </c>
      <c r="B230" s="678" t="s">
        <v>393</v>
      </c>
      <c r="C230" s="676">
        <v>400640211.69999999</v>
      </c>
      <c r="D230" s="676">
        <v>225000000</v>
      </c>
      <c r="E230" s="676">
        <v>625640211.70000005</v>
      </c>
    </row>
    <row r="231" spans="1:5" ht="26.55" customHeight="1" thickBot="1">
      <c r="A231" s="671" t="s">
        <v>392</v>
      </c>
      <c r="B231" s="690" t="s">
        <v>393</v>
      </c>
      <c r="C231" s="673">
        <v>400640211.69999999</v>
      </c>
      <c r="D231" s="673">
        <v>225000000</v>
      </c>
      <c r="E231" s="673">
        <v>625640211.70000005</v>
      </c>
    </row>
    <row r="232" spans="1:5" ht="19.5" customHeight="1" thickBot="1">
      <c r="A232" s="674" t="s">
        <v>1309</v>
      </c>
      <c r="B232" s="678" t="s">
        <v>333</v>
      </c>
      <c r="C232" s="676">
        <v>71758972.560000002</v>
      </c>
      <c r="D232" s="676">
        <v>2635047480</v>
      </c>
      <c r="E232" s="676">
        <v>2706806452.5599999</v>
      </c>
    </row>
    <row r="233" spans="1:5" ht="18.75" customHeight="1" thickBot="1">
      <c r="A233" s="682" t="s">
        <v>332</v>
      </c>
      <c r="B233" s="688" t="s">
        <v>333</v>
      </c>
      <c r="C233" s="684">
        <v>71758972.560000002</v>
      </c>
      <c r="D233" s="685">
        <v>2635047480</v>
      </c>
      <c r="E233" s="685">
        <v>2706806452.5599999</v>
      </c>
    </row>
    <row r="234" spans="1:5" ht="16.2" thickBot="1">
      <c r="A234" s="679" t="s">
        <v>1312</v>
      </c>
      <c r="B234" s="694" t="s">
        <v>1313</v>
      </c>
      <c r="C234" s="695">
        <v>95879633.340000004</v>
      </c>
      <c r="D234" s="695">
        <v>63000000</v>
      </c>
      <c r="E234" s="695">
        <v>158879633.34</v>
      </c>
    </row>
    <row r="235" spans="1:5" ht="16.2" thickBot="1">
      <c r="A235" s="674" t="s">
        <v>295</v>
      </c>
      <c r="B235" s="678" t="s">
        <v>296</v>
      </c>
      <c r="C235" s="676">
        <v>95879633.340000004</v>
      </c>
      <c r="D235" s="676">
        <v>35000000</v>
      </c>
      <c r="E235" s="676">
        <v>130879633.34</v>
      </c>
    </row>
    <row r="236" spans="1:5" ht="16.2" thickBot="1">
      <c r="A236" s="674" t="s">
        <v>150</v>
      </c>
      <c r="B236" s="678" t="s">
        <v>444</v>
      </c>
      <c r="C236" s="676">
        <v>0</v>
      </c>
      <c r="D236" s="676">
        <v>28000000</v>
      </c>
      <c r="E236" s="676">
        <v>28000000</v>
      </c>
    </row>
    <row r="237" spans="1:5" ht="18" customHeight="1">
      <c r="A237" s="686"/>
      <c r="B237" s="692"/>
      <c r="C237" s="756" t="s">
        <v>1435</v>
      </c>
      <c r="D237" s="687"/>
      <c r="E237" s="687"/>
    </row>
    <row r="238" spans="1:5" ht="15.6">
      <c r="A238" s="700"/>
      <c r="B238" s="700"/>
      <c r="C238" s="701"/>
      <c r="D238" s="700"/>
      <c r="E238" s="700"/>
    </row>
    <row r="263" spans="3:3">
      <c r="C263" s="357"/>
    </row>
    <row r="291" spans="3:3">
      <c r="C291" s="240"/>
    </row>
  </sheetData>
  <mergeCells count="4">
    <mergeCell ref="A2:E2"/>
    <mergeCell ref="A3:E3"/>
    <mergeCell ref="A1:E1"/>
    <mergeCell ref="A4:E4"/>
  </mergeCells>
  <pageMargins left="0.7" right="0.7" top="0.75" bottom="0.75" header="0.3" footer="0.3"/>
  <pageSetup paperSize="9" scale="92" firstPageNumber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0:F17"/>
  <sheetViews>
    <sheetView topLeftCell="A2" workbookViewId="0">
      <selection activeCell="D5" sqref="D5"/>
    </sheetView>
  </sheetViews>
  <sheetFormatPr defaultRowHeight="14.4"/>
  <cols>
    <col min="2" max="2" width="5.77734375" customWidth="1"/>
    <col min="3" max="3" width="65.77734375" customWidth="1"/>
    <col min="4" max="4" width="32.77734375" customWidth="1"/>
    <col min="6" max="6" width="18" bestFit="1" customWidth="1"/>
  </cols>
  <sheetData>
    <row r="10" spans="2:6" ht="15" customHeight="1">
      <c r="B10" s="830" t="s">
        <v>155</v>
      </c>
      <c r="C10" s="830"/>
      <c r="D10" s="830"/>
      <c r="E10" s="153"/>
    </row>
    <row r="11" spans="2:6" ht="15" customHeight="1">
      <c r="B11" s="831" t="s">
        <v>1443</v>
      </c>
      <c r="C11" s="831"/>
      <c r="D11" s="831"/>
      <c r="E11" s="154"/>
    </row>
    <row r="12" spans="2:6">
      <c r="B12" s="113" t="s">
        <v>216</v>
      </c>
      <c r="C12" s="114"/>
      <c r="D12" s="114"/>
      <c r="E12" s="142"/>
    </row>
    <row r="13" spans="2:6">
      <c r="B13" s="165" t="s">
        <v>30</v>
      </c>
      <c r="C13" s="166" t="s">
        <v>256</v>
      </c>
      <c r="D13" s="166" t="s">
        <v>217</v>
      </c>
      <c r="E13" s="142"/>
    </row>
    <row r="14" spans="2:6">
      <c r="B14" s="167">
        <v>1</v>
      </c>
      <c r="C14" s="168" t="s">
        <v>257</v>
      </c>
      <c r="D14" s="169">
        <f>'Revenue Details'!E26-'Revenue Details'!F26</f>
        <v>38165741983</v>
      </c>
      <c r="E14" s="142"/>
    </row>
    <row r="15" spans="2:6">
      <c r="B15" s="167">
        <v>2</v>
      </c>
      <c r="C15" s="168" t="s">
        <v>791</v>
      </c>
      <c r="D15" s="169">
        <f>'Revenue Details'!E32</f>
        <v>5000000000</v>
      </c>
      <c r="E15" s="142"/>
      <c r="F15" s="196"/>
    </row>
    <row r="16" spans="2:6">
      <c r="B16" s="393">
        <v>3</v>
      </c>
      <c r="C16" s="394" t="s">
        <v>397</v>
      </c>
      <c r="D16" s="395">
        <f>'Revenue Details'!E38-'Revenue Details'!F38</f>
        <v>-6000000000</v>
      </c>
      <c r="E16" s="142"/>
    </row>
    <row r="17" spans="2:4" ht="15" thickBot="1">
      <c r="B17" s="390"/>
      <c r="C17" s="391" t="s">
        <v>258</v>
      </c>
      <c r="D17" s="392">
        <f>SUM(D14:D16)</f>
        <v>37165741983</v>
      </c>
    </row>
  </sheetData>
  <mergeCells count="2"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fitToHeight="0" orientation="landscape" useFirstPageNumber="1" r:id="rId1"/>
  <headerFoot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N265"/>
  <sheetViews>
    <sheetView zoomScale="70" zoomScaleNormal="70" workbookViewId="0">
      <pane ySplit="5" topLeftCell="A112" activePane="bottomLeft" state="frozen"/>
      <selection pane="bottomLeft" activeCell="M123" sqref="A1:XFD1048576"/>
    </sheetView>
  </sheetViews>
  <sheetFormatPr defaultRowHeight="14.4"/>
  <cols>
    <col min="1" max="1" width="15.5546875" customWidth="1"/>
    <col min="2" max="2" width="61.44140625" customWidth="1"/>
    <col min="3" max="3" width="13.44140625" hidden="1" customWidth="1"/>
    <col min="4" max="4" width="23.77734375" hidden="1" customWidth="1"/>
    <col min="5" max="5" width="22.44140625" customWidth="1"/>
    <col min="6" max="6" width="29.77734375" bestFit="1" customWidth="1"/>
    <col min="7" max="8" width="22.5546875" bestFit="1" customWidth="1"/>
    <col min="13" max="13" width="23" bestFit="1" customWidth="1"/>
  </cols>
  <sheetData>
    <row r="1" spans="1:14" ht="15" customHeight="1">
      <c r="A1" s="893" t="s">
        <v>1336</v>
      </c>
      <c r="B1" s="893"/>
      <c r="C1" s="893"/>
      <c r="D1" s="893"/>
      <c r="E1" s="893"/>
      <c r="F1" s="893"/>
    </row>
    <row r="2" spans="1:14" ht="15" customHeight="1">
      <c r="A2" s="893" t="s">
        <v>1338</v>
      </c>
      <c r="B2" s="893"/>
      <c r="C2" s="893"/>
      <c r="D2" s="893"/>
      <c r="E2" s="893"/>
      <c r="F2" s="893"/>
    </row>
    <row r="3" spans="1:14" ht="15" customHeight="1">
      <c r="A3" s="893" t="s">
        <v>1447</v>
      </c>
      <c r="B3" s="893"/>
      <c r="C3" s="893"/>
      <c r="D3" s="893"/>
      <c r="E3" s="893"/>
      <c r="F3" s="893"/>
    </row>
    <row r="4" spans="1:14" ht="14.55" customHeight="1" thickBot="1">
      <c r="A4" s="894" t="s">
        <v>1337</v>
      </c>
      <c r="B4" s="894"/>
      <c r="C4" s="894"/>
      <c r="D4" s="894"/>
      <c r="E4" s="894"/>
      <c r="F4" s="894"/>
    </row>
    <row r="5" spans="1:14" ht="31.8" thickBot="1">
      <c r="A5" s="318" t="s">
        <v>792</v>
      </c>
      <c r="B5" s="317" t="s">
        <v>793</v>
      </c>
      <c r="C5" s="810" t="s">
        <v>617</v>
      </c>
      <c r="D5" s="809" t="s">
        <v>795</v>
      </c>
      <c r="E5" s="318" t="s">
        <v>1453</v>
      </c>
      <c r="F5" s="318" t="s">
        <v>1454</v>
      </c>
    </row>
    <row r="6" spans="1:14" ht="16.8" thickBot="1">
      <c r="A6" s="318"/>
      <c r="B6" s="666"/>
      <c r="C6" s="317"/>
      <c r="D6" s="660"/>
      <c r="E6" s="667" t="s">
        <v>798</v>
      </c>
      <c r="F6" s="667" t="s">
        <v>798</v>
      </c>
    </row>
    <row r="7" spans="1:14" ht="16.8" thickBot="1">
      <c r="A7" s="661"/>
      <c r="B7" s="662" t="s">
        <v>797</v>
      </c>
      <c r="C7" s="663">
        <f>C8+C75+C155+C168+C173</f>
        <v>67707818832.999985</v>
      </c>
      <c r="D7" s="663">
        <f>D8+D75+D155+D168+D173</f>
        <v>95440311500</v>
      </c>
      <c r="E7" s="663">
        <v>149896795650</v>
      </c>
      <c r="F7" s="664">
        <f>C7+D7+E7+100000000</f>
        <v>313144925983</v>
      </c>
      <c r="G7" s="142"/>
      <c r="H7" s="196"/>
    </row>
    <row r="8" spans="1:14" ht="16.2" thickBot="1">
      <c r="A8" s="668" t="s">
        <v>800</v>
      </c>
      <c r="B8" s="669" t="s">
        <v>801</v>
      </c>
      <c r="C8" s="670">
        <f>C9+C30+C36+C43+C54+C65+C68+C70+C73</f>
        <v>4649024054.0199995</v>
      </c>
      <c r="D8" s="670">
        <f>D9+D30+D36+D43+D49+D54+D65+D68+D70+D73</f>
        <v>11149073000</v>
      </c>
      <c r="E8" s="670">
        <f>E9+E30+E36+E43+E49+E54+E65+E68+E70+E73</f>
        <v>10400430000</v>
      </c>
      <c r="F8" s="670">
        <f>F9+F30+F36+F43+F49+F54+F65+F68+F70+F73</f>
        <v>26198527054.019997</v>
      </c>
      <c r="G8" s="196"/>
    </row>
    <row r="9" spans="1:14" ht="16.2" thickBot="1">
      <c r="A9" s="671" t="s">
        <v>802</v>
      </c>
      <c r="B9" s="672" t="s">
        <v>803</v>
      </c>
      <c r="C9" s="673">
        <f>SUM(C10:C29)</f>
        <v>2324448435.8899994</v>
      </c>
      <c r="D9" s="673">
        <f>SUM(D10:D29)</f>
        <v>3208773000</v>
      </c>
      <c r="E9" s="673">
        <f>SUM(E10:E29)</f>
        <v>4051630000</v>
      </c>
      <c r="F9" s="673">
        <f>SUM(F10:F29)</f>
        <v>9584851435.8899994</v>
      </c>
      <c r="G9" s="142"/>
      <c r="H9" s="142"/>
      <c r="M9" s="196"/>
      <c r="N9" s="196"/>
    </row>
    <row r="10" spans="1:14" ht="16.2" thickBot="1">
      <c r="A10" s="674" t="s">
        <v>299</v>
      </c>
      <c r="B10" s="675" t="s">
        <v>300</v>
      </c>
      <c r="C10" s="676">
        <f>'Personnel Details'!J18</f>
        <v>238097124.13999999</v>
      </c>
      <c r="D10" s="676">
        <f>'Details of OH Cost'!H30</f>
        <v>1478598000</v>
      </c>
      <c r="E10" s="676">
        <v>80000000</v>
      </c>
      <c r="F10" s="676">
        <f t="shared" ref="F10:F29" si="0">C10+D10+E10</f>
        <v>1796695124.1399999</v>
      </c>
    </row>
    <row r="11" spans="1:14" ht="16.2" thickBot="1">
      <c r="A11" s="674" t="s">
        <v>293</v>
      </c>
      <c r="B11" s="675" t="s">
        <v>294</v>
      </c>
      <c r="C11" s="676">
        <f>'Personnel Details'!J15</f>
        <v>90194358.420000002</v>
      </c>
      <c r="D11" s="676">
        <f>'Details of OH Cost'!H64</f>
        <v>461375000</v>
      </c>
      <c r="E11" s="676">
        <v>27000000</v>
      </c>
      <c r="F11" s="676">
        <f t="shared" si="0"/>
        <v>578569358.41999996</v>
      </c>
      <c r="H11" s="142"/>
    </row>
    <row r="12" spans="1:14" ht="16.2" thickBot="1">
      <c r="A12" s="674" t="s">
        <v>804</v>
      </c>
      <c r="B12" s="675" t="s">
        <v>805</v>
      </c>
      <c r="C12" s="677">
        <v>0</v>
      </c>
      <c r="D12" s="676">
        <v>100000000</v>
      </c>
      <c r="E12" s="677">
        <v>0</v>
      </c>
      <c r="F12" s="676">
        <f t="shared" si="0"/>
        <v>100000000</v>
      </c>
      <c r="G12" s="196"/>
    </row>
    <row r="13" spans="1:14" ht="16.2" thickBot="1">
      <c r="A13" s="674" t="s">
        <v>806</v>
      </c>
      <c r="B13" s="675" t="s">
        <v>807</v>
      </c>
      <c r="C13" s="677">
        <v>0</v>
      </c>
      <c r="D13" s="676">
        <v>83000000</v>
      </c>
      <c r="E13" s="677">
        <v>0</v>
      </c>
      <c r="F13" s="676">
        <f t="shared" si="0"/>
        <v>83000000</v>
      </c>
      <c r="G13" s="196"/>
      <c r="H13" s="196"/>
    </row>
    <row r="14" spans="1:14" ht="16.2" thickBot="1">
      <c r="A14" s="674" t="s">
        <v>809</v>
      </c>
      <c r="B14" s="675" t="s">
        <v>810</v>
      </c>
      <c r="C14" s="677">
        <v>0</v>
      </c>
      <c r="D14" s="676">
        <v>29000000</v>
      </c>
      <c r="E14" s="677">
        <v>0</v>
      </c>
      <c r="F14" s="676">
        <f t="shared" si="0"/>
        <v>29000000</v>
      </c>
      <c r="G14" s="196"/>
      <c r="H14" s="171"/>
    </row>
    <row r="15" spans="1:14" ht="16.2" thickBot="1">
      <c r="A15" s="674" t="s">
        <v>811</v>
      </c>
      <c r="B15" s="675" t="s">
        <v>812</v>
      </c>
      <c r="C15" s="677">
        <v>0</v>
      </c>
      <c r="D15" s="676">
        <v>50000000</v>
      </c>
      <c r="E15" s="677">
        <v>0</v>
      </c>
      <c r="F15" s="676">
        <f t="shared" si="0"/>
        <v>50000000</v>
      </c>
    </row>
    <row r="16" spans="1:14" ht="16.2" thickBot="1">
      <c r="A16" s="674" t="s">
        <v>360</v>
      </c>
      <c r="B16" s="675" t="s">
        <v>361</v>
      </c>
      <c r="C16" s="676">
        <f>'Personnel Details'!J51</f>
        <v>0</v>
      </c>
      <c r="D16" s="676">
        <v>42100000</v>
      </c>
      <c r="E16" s="676">
        <v>283000000</v>
      </c>
      <c r="F16" s="676">
        <f t="shared" si="0"/>
        <v>325100000</v>
      </c>
    </row>
    <row r="17" spans="1:6" ht="16.2" thickBot="1">
      <c r="A17" s="674" t="s">
        <v>815</v>
      </c>
      <c r="B17" s="675" t="s">
        <v>816</v>
      </c>
      <c r="C17" s="677">
        <v>0</v>
      </c>
      <c r="D17" s="676">
        <v>19000000</v>
      </c>
      <c r="E17" s="676">
        <v>300000000</v>
      </c>
      <c r="F17" s="676">
        <f t="shared" si="0"/>
        <v>319000000</v>
      </c>
    </row>
    <row r="18" spans="1:6" ht="16.2" thickBot="1">
      <c r="A18" s="674" t="s">
        <v>130</v>
      </c>
      <c r="B18" s="675" t="s">
        <v>282</v>
      </c>
      <c r="C18" s="676">
        <f>'Personnel Details'!J9</f>
        <v>37475697.810000002</v>
      </c>
      <c r="D18" s="676">
        <f>'Details of OH Cost'!H106</f>
        <v>186000000</v>
      </c>
      <c r="E18" s="676">
        <f>200000000+'Project Details Capital'!G9</f>
        <v>332500000</v>
      </c>
      <c r="F18" s="676">
        <f t="shared" si="0"/>
        <v>555975697.80999994</v>
      </c>
    </row>
    <row r="19" spans="1:6" ht="16.2" thickBot="1">
      <c r="A19" s="674" t="s">
        <v>400</v>
      </c>
      <c r="B19" s="675" t="s">
        <v>401</v>
      </c>
      <c r="C19" s="676">
        <f>'Personnel Details'!J73</f>
        <v>1558397843.3499999</v>
      </c>
      <c r="D19" s="676">
        <v>128500000</v>
      </c>
      <c r="E19" s="676">
        <v>10000000</v>
      </c>
      <c r="F19" s="676">
        <f t="shared" si="0"/>
        <v>1696897843.3499999</v>
      </c>
    </row>
    <row r="20" spans="1:6" ht="16.2" thickBot="1">
      <c r="A20" s="674" t="s">
        <v>283</v>
      </c>
      <c r="B20" s="675" t="s">
        <v>284</v>
      </c>
      <c r="C20" s="676">
        <f>'Personnel Details'!J10</f>
        <v>71727194.019999996</v>
      </c>
      <c r="D20" s="676">
        <v>102200000</v>
      </c>
      <c r="E20" s="676">
        <v>13500000</v>
      </c>
      <c r="F20" s="676">
        <f t="shared" si="0"/>
        <v>187427194.01999998</v>
      </c>
    </row>
    <row r="21" spans="1:6" ht="16.2" thickBot="1">
      <c r="A21" s="674" t="s">
        <v>382</v>
      </c>
      <c r="B21" s="675" t="s">
        <v>383</v>
      </c>
      <c r="C21" s="676">
        <f>'Personnel Details'!J64</f>
        <v>51490737.280000001</v>
      </c>
      <c r="D21" s="676">
        <v>50000000</v>
      </c>
      <c r="E21" s="676">
        <v>20000000</v>
      </c>
      <c r="F21" s="676">
        <f t="shared" si="0"/>
        <v>121490737.28</v>
      </c>
    </row>
    <row r="22" spans="1:6" ht="16.2" thickBot="1">
      <c r="A22" s="674" t="s">
        <v>412</v>
      </c>
      <c r="B22" s="675" t="s">
        <v>413</v>
      </c>
      <c r="C22" s="676">
        <f>'Personnel Details'!J79</f>
        <v>191967370.19</v>
      </c>
      <c r="D22" s="676">
        <v>82000000</v>
      </c>
      <c r="E22" s="676">
        <v>10000000</v>
      </c>
      <c r="F22" s="676">
        <f t="shared" si="0"/>
        <v>283967370.19</v>
      </c>
    </row>
    <row r="23" spans="1:6" ht="16.2" thickBot="1">
      <c r="A23" s="674" t="s">
        <v>821</v>
      </c>
      <c r="B23" s="675" t="s">
        <v>822</v>
      </c>
      <c r="C23" s="677">
        <v>0</v>
      </c>
      <c r="D23" s="676">
        <f>'Details of OH Cost'!H147</f>
        <v>129000000</v>
      </c>
      <c r="E23" s="676">
        <v>10000000</v>
      </c>
      <c r="F23" s="676">
        <f t="shared" si="0"/>
        <v>139000000</v>
      </c>
    </row>
    <row r="24" spans="1:6" ht="16.2" thickBot="1">
      <c r="A24" s="674" t="s">
        <v>823</v>
      </c>
      <c r="B24" s="675" t="s">
        <v>824</v>
      </c>
      <c r="C24" s="677">
        <v>0</v>
      </c>
      <c r="D24" s="676">
        <f>'Details of OH Cost'!H190</f>
        <v>70000000</v>
      </c>
      <c r="E24" s="676">
        <v>12000000</v>
      </c>
      <c r="F24" s="676">
        <f t="shared" si="0"/>
        <v>82000000</v>
      </c>
    </row>
    <row r="25" spans="1:6" ht="16.2" thickBot="1">
      <c r="A25" s="674" t="s">
        <v>826</v>
      </c>
      <c r="B25" s="678" t="s">
        <v>827</v>
      </c>
      <c r="C25" s="677">
        <v>0</v>
      </c>
      <c r="D25" s="676">
        <f>'Details of OH Cost'!H232</f>
        <v>78000000</v>
      </c>
      <c r="E25" s="676">
        <v>6000000</v>
      </c>
      <c r="F25" s="676">
        <f t="shared" si="0"/>
        <v>84000000</v>
      </c>
    </row>
    <row r="26" spans="1:6" ht="16.2" thickBot="1">
      <c r="A26" s="674" t="s">
        <v>828</v>
      </c>
      <c r="B26" s="675" t="s">
        <v>829</v>
      </c>
      <c r="C26" s="677">
        <v>0</v>
      </c>
      <c r="D26" s="676">
        <v>6000000</v>
      </c>
      <c r="E26" s="677">
        <v>0</v>
      </c>
      <c r="F26" s="676">
        <f t="shared" si="0"/>
        <v>6000000</v>
      </c>
    </row>
    <row r="27" spans="1:6" ht="16.2" thickBot="1">
      <c r="A27" s="674" t="s">
        <v>831</v>
      </c>
      <c r="B27" s="675" t="s">
        <v>832</v>
      </c>
      <c r="C27" s="677">
        <v>0</v>
      </c>
      <c r="D27" s="676">
        <v>48000000</v>
      </c>
      <c r="E27" s="677">
        <v>0</v>
      </c>
      <c r="F27" s="676">
        <f t="shared" si="0"/>
        <v>48000000</v>
      </c>
    </row>
    <row r="28" spans="1:6" ht="31.8" thickBot="1">
      <c r="A28" s="674" t="s">
        <v>146</v>
      </c>
      <c r="B28" s="678" t="s">
        <v>833</v>
      </c>
      <c r="C28" s="677">
        <v>0</v>
      </c>
      <c r="D28" s="676">
        <v>36000000</v>
      </c>
      <c r="E28" s="676">
        <f>250000000+'Project Details Capital'!G13</f>
        <v>450000000</v>
      </c>
      <c r="F28" s="676">
        <f t="shared" si="0"/>
        <v>486000000</v>
      </c>
    </row>
    <row r="29" spans="1:6" ht="16.2" thickBot="1">
      <c r="A29" s="682" t="s">
        <v>305</v>
      </c>
      <c r="B29" s="683" t="s">
        <v>306</v>
      </c>
      <c r="C29" s="685">
        <f>'Personnel Details'!J21</f>
        <v>85098110.680000007</v>
      </c>
      <c r="D29" s="685">
        <v>30000000</v>
      </c>
      <c r="E29" s="685">
        <f>1947630000+'Project Details Capital'!G18</f>
        <v>2497630000</v>
      </c>
      <c r="F29" s="685">
        <f t="shared" si="0"/>
        <v>2612728110.6799998</v>
      </c>
    </row>
    <row r="30" spans="1:6" ht="16.2" thickBot="1">
      <c r="A30" s="679" t="s">
        <v>837</v>
      </c>
      <c r="B30" s="680" t="s">
        <v>838</v>
      </c>
      <c r="C30" s="681">
        <f>SUM(C31:C35)</f>
        <v>117786933.07000001</v>
      </c>
      <c r="D30" s="681">
        <f>SUM(D31:D35)</f>
        <v>857500000</v>
      </c>
      <c r="E30" s="681">
        <f>SUM(E31:E35)</f>
        <v>1235000000</v>
      </c>
      <c r="F30" s="681">
        <f>SUM(F31:F35)</f>
        <v>2210286933.0700002</v>
      </c>
    </row>
    <row r="31" spans="1:6" ht="16.2" thickBot="1">
      <c r="A31" s="674" t="s">
        <v>839</v>
      </c>
      <c r="B31" s="675" t="s">
        <v>838</v>
      </c>
      <c r="C31" s="677">
        <v>0</v>
      </c>
      <c r="D31" s="676">
        <v>30000000</v>
      </c>
      <c r="E31" s="677">
        <v>0</v>
      </c>
      <c r="F31" s="676">
        <f>C31+D31+E31</f>
        <v>30000000</v>
      </c>
    </row>
    <row r="32" spans="1:6" ht="16.2" thickBot="1">
      <c r="A32" s="682" t="s">
        <v>297</v>
      </c>
      <c r="B32" s="683" t="s">
        <v>298</v>
      </c>
      <c r="C32" s="685">
        <f>'Personnel Details'!J17</f>
        <v>76031126.560000002</v>
      </c>
      <c r="D32" s="685">
        <f>'Details of OH Cost'!H355</f>
        <v>751000000</v>
      </c>
      <c r="E32" s="685">
        <f>600000000+'Project Details Capital'!G38</f>
        <v>1175000000</v>
      </c>
      <c r="F32" s="685">
        <f>C32+D32+E32</f>
        <v>2002031126.5599999</v>
      </c>
    </row>
    <row r="33" spans="1:6" ht="16.2" thickBot="1">
      <c r="A33" s="686"/>
      <c r="B33" s="755" t="s">
        <v>1436</v>
      </c>
      <c r="C33" s="687"/>
      <c r="D33" s="687"/>
      <c r="E33" s="687"/>
      <c r="F33" s="687"/>
    </row>
    <row r="34" spans="1:6" ht="16.2" thickBot="1">
      <c r="A34" s="682" t="s">
        <v>309</v>
      </c>
      <c r="B34" s="683" t="s">
        <v>310</v>
      </c>
      <c r="C34" s="685">
        <f>'Personnel Details'!J23</f>
        <v>12519550.43</v>
      </c>
      <c r="D34" s="685">
        <v>22000000</v>
      </c>
      <c r="E34" s="685">
        <v>10000000</v>
      </c>
      <c r="F34" s="685">
        <f>C34+D34+E34</f>
        <v>44519550.43</v>
      </c>
    </row>
    <row r="35" spans="1:6" ht="16.2" thickBot="1">
      <c r="A35" s="674" t="s">
        <v>307</v>
      </c>
      <c r="B35" s="675" t="s">
        <v>308</v>
      </c>
      <c r="C35" s="676">
        <f>'Personnel Details'!J22</f>
        <v>29236256.079999998</v>
      </c>
      <c r="D35" s="676">
        <v>54500000</v>
      </c>
      <c r="E35" s="676">
        <v>50000000</v>
      </c>
      <c r="F35" s="676">
        <f>C35+D35+E35</f>
        <v>133736256.08</v>
      </c>
    </row>
    <row r="36" spans="1:6" ht="16.2" thickBot="1">
      <c r="A36" s="671" t="s">
        <v>844</v>
      </c>
      <c r="B36" s="672" t="s">
        <v>409</v>
      </c>
      <c r="C36" s="673">
        <f>SUM(C37:C42)</f>
        <v>887419690.16999996</v>
      </c>
      <c r="D36" s="673">
        <f>SUM(D37:D42)</f>
        <v>3613300000</v>
      </c>
      <c r="E36" s="673">
        <f>SUM(E37:E42)</f>
        <v>2316500000</v>
      </c>
      <c r="F36" s="673">
        <f>SUM(F37:F42)</f>
        <v>6817219690.1700001</v>
      </c>
    </row>
    <row r="37" spans="1:6" ht="16.2" thickBot="1">
      <c r="A37" s="682" t="s">
        <v>408</v>
      </c>
      <c r="B37" s="675" t="s">
        <v>409</v>
      </c>
      <c r="C37" s="676">
        <f>'Personnel Details'!J77</f>
        <v>792729879.27999997</v>
      </c>
      <c r="D37" s="676">
        <v>2678300000</v>
      </c>
      <c r="E37" s="676">
        <v>1851500000</v>
      </c>
      <c r="F37" s="676">
        <f t="shared" ref="F37:F42" si="1">C37+D37+E37</f>
        <v>5322529879.2799997</v>
      </c>
    </row>
    <row r="38" spans="1:6" ht="16.2" thickBot="1">
      <c r="A38" s="674" t="s">
        <v>303</v>
      </c>
      <c r="B38" s="675" t="s">
        <v>304</v>
      </c>
      <c r="C38" s="676">
        <f>'Personnel Details'!J20</f>
        <v>94689810.890000001</v>
      </c>
      <c r="D38" s="676">
        <v>145000000</v>
      </c>
      <c r="E38" s="676">
        <f>365000000+100000000</f>
        <v>465000000</v>
      </c>
      <c r="F38" s="676">
        <f t="shared" si="1"/>
        <v>704689810.88999999</v>
      </c>
    </row>
    <row r="39" spans="1:6" ht="16.2" thickBot="1">
      <c r="A39" s="674" t="s">
        <v>849</v>
      </c>
      <c r="B39" s="675" t="s">
        <v>850</v>
      </c>
      <c r="C39" s="677">
        <v>0</v>
      </c>
      <c r="D39" s="676">
        <v>600000000</v>
      </c>
      <c r="E39" s="677">
        <v>0</v>
      </c>
      <c r="F39" s="676">
        <f t="shared" si="1"/>
        <v>600000000</v>
      </c>
    </row>
    <row r="40" spans="1:6" ht="16.2" thickBot="1">
      <c r="A40" s="674" t="s">
        <v>852</v>
      </c>
      <c r="B40" s="682" t="s">
        <v>853</v>
      </c>
      <c r="C40" s="677">
        <v>0</v>
      </c>
      <c r="D40" s="676">
        <v>10000000</v>
      </c>
      <c r="E40" s="713">
        <v>0</v>
      </c>
      <c r="F40" s="718">
        <f t="shared" si="1"/>
        <v>10000000</v>
      </c>
    </row>
    <row r="41" spans="1:6" ht="16.2" thickBot="1">
      <c r="A41" s="674" t="s">
        <v>854</v>
      </c>
      <c r="B41" s="674" t="s">
        <v>855</v>
      </c>
      <c r="C41" s="677">
        <v>0</v>
      </c>
      <c r="D41" s="676">
        <v>100000000</v>
      </c>
      <c r="E41" s="711">
        <v>0</v>
      </c>
      <c r="F41" s="710">
        <f t="shared" si="1"/>
        <v>100000000</v>
      </c>
    </row>
    <row r="42" spans="1:6" ht="16.2" thickBot="1">
      <c r="A42" s="693" t="s">
        <v>1382</v>
      </c>
      <c r="B42" s="674" t="s">
        <v>1381</v>
      </c>
      <c r="C42" s="677">
        <v>0</v>
      </c>
      <c r="D42" s="676">
        <v>80000000</v>
      </c>
      <c r="E42" s="711">
        <v>0</v>
      </c>
      <c r="F42" s="710">
        <f t="shared" si="1"/>
        <v>80000000</v>
      </c>
    </row>
    <row r="43" spans="1:6" ht="16.2" thickBot="1">
      <c r="A43" s="671" t="s">
        <v>857</v>
      </c>
      <c r="B43" s="671" t="s">
        <v>327</v>
      </c>
      <c r="C43" s="673">
        <f>SUM(C44:C48)</f>
        <v>506639084.81</v>
      </c>
      <c r="D43" s="673">
        <f>SUM(D44:D48)</f>
        <v>1043900000</v>
      </c>
      <c r="E43" s="709">
        <f>SUM(E44:E48)</f>
        <v>392000000</v>
      </c>
      <c r="F43" s="709">
        <f>SUM(F44:F48)</f>
        <v>1942539084.8099999</v>
      </c>
    </row>
    <row r="44" spans="1:6" ht="16.2" thickBot="1">
      <c r="A44" s="674" t="s">
        <v>326</v>
      </c>
      <c r="B44" s="674" t="s">
        <v>327</v>
      </c>
      <c r="C44" s="676">
        <f>'Personnel Details'!J33</f>
        <v>214508649.94</v>
      </c>
      <c r="D44" s="676">
        <v>647000000</v>
      </c>
      <c r="E44" s="710">
        <v>70000000</v>
      </c>
      <c r="F44" s="710">
        <f>C44+D44+E44</f>
        <v>931508649.94000006</v>
      </c>
    </row>
    <row r="45" spans="1:6" ht="16.2" thickBot="1">
      <c r="A45" s="682" t="s">
        <v>384</v>
      </c>
      <c r="B45" s="683" t="s">
        <v>385</v>
      </c>
      <c r="C45" s="685">
        <f>'Personnel Details'!J65</f>
        <v>194883332.59999999</v>
      </c>
      <c r="D45" s="685">
        <f>'Details of OH Cost'!H429</f>
        <v>194900000</v>
      </c>
      <c r="E45" s="718">
        <v>200000000</v>
      </c>
      <c r="F45" s="718">
        <f>C45+D45+E45</f>
        <v>589783332.60000002</v>
      </c>
    </row>
    <row r="46" spans="1:6" ht="16.2" thickBot="1">
      <c r="A46" s="682" t="s">
        <v>398</v>
      </c>
      <c r="B46" s="682" t="s">
        <v>399</v>
      </c>
      <c r="C46" s="676">
        <f>'Personnel Details'!J72</f>
        <v>64038363.359999999</v>
      </c>
      <c r="D46" s="716">
        <v>10000000</v>
      </c>
      <c r="E46" s="713">
        <v>0</v>
      </c>
      <c r="F46" s="718">
        <f>C46+D46+E46</f>
        <v>74038363.359999999</v>
      </c>
    </row>
    <row r="47" spans="1:6" ht="16.2" thickBot="1">
      <c r="A47" s="674" t="s">
        <v>135</v>
      </c>
      <c r="B47" s="674" t="s">
        <v>443</v>
      </c>
      <c r="C47" s="677">
        <v>0</v>
      </c>
      <c r="D47" s="716">
        <v>170000000</v>
      </c>
      <c r="E47" s="745">
        <f>'Project Details Capital'!H26</f>
        <v>72000000</v>
      </c>
      <c r="F47" s="710">
        <f>C47+D47+E47</f>
        <v>242000000</v>
      </c>
    </row>
    <row r="48" spans="1:6" ht="16.2" thickBot="1">
      <c r="A48" s="674" t="s">
        <v>390</v>
      </c>
      <c r="B48" s="674" t="s">
        <v>391</v>
      </c>
      <c r="C48" s="676">
        <f>'Personnel Details'!J68</f>
        <v>33208738.91</v>
      </c>
      <c r="D48" s="716">
        <v>22000000</v>
      </c>
      <c r="E48" s="710">
        <v>50000000</v>
      </c>
      <c r="F48" s="710">
        <f>C48+D48+E48</f>
        <v>105208738.91</v>
      </c>
    </row>
    <row r="49" spans="1:6" ht="16.2" thickBot="1">
      <c r="A49" s="671" t="s">
        <v>861</v>
      </c>
      <c r="B49" s="671" t="s">
        <v>862</v>
      </c>
      <c r="C49" s="673">
        <f>C50+C51+C52+C53</f>
        <v>0</v>
      </c>
      <c r="D49" s="715">
        <f>D50+D51+D52+D53</f>
        <v>1512000000</v>
      </c>
      <c r="E49" s="709">
        <f>E50+E51+E52+E53</f>
        <v>1100000000</v>
      </c>
      <c r="F49" s="709">
        <f>F50+F51+F52+F53</f>
        <v>2612000000</v>
      </c>
    </row>
    <row r="50" spans="1:6" ht="16.2" thickBot="1">
      <c r="A50" s="674" t="s">
        <v>863</v>
      </c>
      <c r="B50" s="674" t="s">
        <v>864</v>
      </c>
      <c r="C50" s="677">
        <v>0</v>
      </c>
      <c r="D50" s="716">
        <v>2500000</v>
      </c>
      <c r="E50" s="711">
        <v>0</v>
      </c>
      <c r="F50" s="710">
        <f>C50+D50+E50</f>
        <v>2500000</v>
      </c>
    </row>
    <row r="51" spans="1:6" ht="16.2" thickBot="1">
      <c r="A51" s="682" t="s">
        <v>865</v>
      </c>
      <c r="B51" s="682" t="s">
        <v>866</v>
      </c>
      <c r="C51" s="684">
        <v>0</v>
      </c>
      <c r="D51" s="717">
        <v>3500000</v>
      </c>
      <c r="E51" s="713">
        <v>0</v>
      </c>
      <c r="F51" s="718">
        <f>C51+D51+E51</f>
        <v>3500000</v>
      </c>
    </row>
    <row r="52" spans="1:6" ht="13.5" customHeight="1" thickBot="1">
      <c r="A52" s="682" t="s">
        <v>867</v>
      </c>
      <c r="B52" s="696" t="s">
        <v>868</v>
      </c>
      <c r="C52" s="743">
        <v>0</v>
      </c>
      <c r="D52" s="744">
        <v>1500000000</v>
      </c>
      <c r="E52" s="718">
        <f>1000000000+100000000</f>
        <v>1100000000</v>
      </c>
      <c r="F52" s="718">
        <f>C52+D52+E52</f>
        <v>2600000000</v>
      </c>
    </row>
    <row r="53" spans="1:6" ht="16.2" thickBot="1">
      <c r="A53" s="736" t="s">
        <v>870</v>
      </c>
      <c r="B53" s="740" t="s">
        <v>871</v>
      </c>
      <c r="C53" s="737">
        <v>0</v>
      </c>
      <c r="D53" s="738">
        <v>6000000</v>
      </c>
      <c r="E53" s="737">
        <v>0</v>
      </c>
      <c r="F53" s="739">
        <f>C53+D53+E53</f>
        <v>6000000</v>
      </c>
    </row>
    <row r="54" spans="1:6" ht="16.2" thickBot="1">
      <c r="A54" s="679" t="s">
        <v>872</v>
      </c>
      <c r="B54" s="680" t="s">
        <v>873</v>
      </c>
      <c r="C54" s="681">
        <f>SUM(C55:C64)</f>
        <v>218220368.94999999</v>
      </c>
      <c r="D54" s="681">
        <f>SUM(D55:D64)</f>
        <v>593600000</v>
      </c>
      <c r="E54" s="681">
        <f>SUM(E55:E64)</f>
        <v>132000000</v>
      </c>
      <c r="F54" s="681">
        <f>SUM(F55:F64)</f>
        <v>943820368.95000005</v>
      </c>
    </row>
    <row r="55" spans="1:6" ht="16.2" thickBot="1">
      <c r="A55" s="674" t="s">
        <v>874</v>
      </c>
      <c r="B55" s="675" t="s">
        <v>873</v>
      </c>
      <c r="C55" s="677">
        <v>0</v>
      </c>
      <c r="D55" s="676">
        <v>54000000</v>
      </c>
      <c r="E55" s="676">
        <v>14000000</v>
      </c>
      <c r="F55" s="676">
        <f t="shared" ref="F55:F61" si="2">C55+D55+E55</f>
        <v>68000000</v>
      </c>
    </row>
    <row r="56" spans="1:6" ht="16.2" thickBot="1">
      <c r="A56" s="682" t="s">
        <v>877</v>
      </c>
      <c r="B56" s="683" t="s">
        <v>878</v>
      </c>
      <c r="C56" s="684">
        <v>0</v>
      </c>
      <c r="D56" s="685">
        <v>2500000</v>
      </c>
      <c r="E56" s="684">
        <v>0</v>
      </c>
      <c r="F56" s="685">
        <f t="shared" si="2"/>
        <v>2500000</v>
      </c>
    </row>
    <row r="57" spans="1:6" ht="16.2" thickBot="1">
      <c r="A57" s="682" t="s">
        <v>879</v>
      </c>
      <c r="B57" s="683" t="s">
        <v>880</v>
      </c>
      <c r="C57" s="684">
        <v>0</v>
      </c>
      <c r="D57" s="685">
        <v>2600000</v>
      </c>
      <c r="E57" s="684">
        <v>0</v>
      </c>
      <c r="F57" s="685">
        <f t="shared" si="2"/>
        <v>2600000</v>
      </c>
    </row>
    <row r="58" spans="1:6" ht="16.2" thickBot="1">
      <c r="A58" s="674" t="s">
        <v>404</v>
      </c>
      <c r="B58" s="675" t="s">
        <v>405</v>
      </c>
      <c r="C58" s="676">
        <f>'Personnel Details'!J75</f>
        <v>40693279.170000002</v>
      </c>
      <c r="D58" s="676">
        <v>36500000</v>
      </c>
      <c r="E58" s="676">
        <v>77000000</v>
      </c>
      <c r="F58" s="676">
        <f t="shared" si="2"/>
        <v>154193279.17000002</v>
      </c>
    </row>
    <row r="59" spans="1:6" ht="16.2" thickBot="1">
      <c r="A59" s="674" t="s">
        <v>118</v>
      </c>
      <c r="B59" s="675" t="s">
        <v>348</v>
      </c>
      <c r="C59" s="676">
        <f>'Personnel Details'!J44</f>
        <v>132228746.95999999</v>
      </c>
      <c r="D59" s="676">
        <f>'Details of OH Cost'!H280+'Grant Details '!H8</f>
        <v>230000000</v>
      </c>
      <c r="E59" s="676">
        <v>8000000</v>
      </c>
      <c r="F59" s="676">
        <f t="shared" si="2"/>
        <v>370228746.95999998</v>
      </c>
    </row>
    <row r="60" spans="1:6" ht="17.25" customHeight="1" thickBot="1">
      <c r="A60" s="674" t="s">
        <v>883</v>
      </c>
      <c r="B60" s="678" t="s">
        <v>884</v>
      </c>
      <c r="C60" s="677">
        <v>0</v>
      </c>
      <c r="D60" s="676">
        <v>4000000</v>
      </c>
      <c r="E60" s="677">
        <v>0</v>
      </c>
      <c r="F60" s="676">
        <f t="shared" si="2"/>
        <v>4000000</v>
      </c>
    </row>
    <row r="61" spans="1:6" ht="16.2" thickBot="1">
      <c r="A61" s="682" t="s">
        <v>886</v>
      </c>
      <c r="B61" s="688" t="s">
        <v>887</v>
      </c>
      <c r="C61" s="684">
        <v>0</v>
      </c>
      <c r="D61" s="685">
        <v>16000000</v>
      </c>
      <c r="E61" s="684">
        <v>0</v>
      </c>
      <c r="F61" s="685">
        <f t="shared" si="2"/>
        <v>16000000</v>
      </c>
    </row>
    <row r="62" spans="1:6" ht="21" customHeight="1" thickBot="1">
      <c r="A62" s="686"/>
      <c r="B62" s="783" t="s">
        <v>1437</v>
      </c>
      <c r="C62" s="754"/>
      <c r="D62" s="687"/>
      <c r="E62" s="754"/>
      <c r="F62" s="687"/>
    </row>
    <row r="63" spans="1:6" ht="22.5" customHeight="1" thickBot="1">
      <c r="A63" s="682" t="s">
        <v>888</v>
      </c>
      <c r="B63" s="688" t="s">
        <v>889</v>
      </c>
      <c r="C63" s="684">
        <v>0</v>
      </c>
      <c r="D63" s="685">
        <v>24000000</v>
      </c>
      <c r="E63" s="684">
        <v>0</v>
      </c>
      <c r="F63" s="685">
        <f>C63+D63+E63</f>
        <v>24000000</v>
      </c>
    </row>
    <row r="64" spans="1:6" ht="16.2" thickBot="1">
      <c r="A64" s="674" t="s">
        <v>406</v>
      </c>
      <c r="B64" s="675" t="s">
        <v>407</v>
      </c>
      <c r="C64" s="676">
        <f>'Personnel Details'!J76</f>
        <v>45298342.82</v>
      </c>
      <c r="D64" s="676">
        <v>224000000</v>
      </c>
      <c r="E64" s="676">
        <v>33000000</v>
      </c>
      <c r="F64" s="676">
        <f>C64+D64+E64</f>
        <v>302298342.81999999</v>
      </c>
    </row>
    <row r="65" spans="1:6" ht="16.2" thickBot="1">
      <c r="A65" s="671" t="s">
        <v>892</v>
      </c>
      <c r="B65" s="672" t="s">
        <v>893</v>
      </c>
      <c r="C65" s="673">
        <f>SUM(C66:C67)</f>
        <v>381762448.77999997</v>
      </c>
      <c r="D65" s="673">
        <f>SUM(D66:D67)</f>
        <v>201000000</v>
      </c>
      <c r="E65" s="673">
        <f>SUM(E66:E67)</f>
        <v>20000000</v>
      </c>
      <c r="F65" s="673">
        <f>SUM(F66:F67)</f>
        <v>602762448.77999997</v>
      </c>
    </row>
    <row r="66" spans="1:6" ht="16.2" thickBot="1">
      <c r="A66" s="674" t="s">
        <v>352</v>
      </c>
      <c r="B66" s="675" t="s">
        <v>353</v>
      </c>
      <c r="C66" s="676">
        <f>'Personnel Details'!J47</f>
        <v>287147310.25999999</v>
      </c>
      <c r="D66" s="676">
        <v>119000000</v>
      </c>
      <c r="E66" s="676">
        <v>15000000</v>
      </c>
      <c r="F66" s="676">
        <f>C66+D66+E66</f>
        <v>421147310.25999999</v>
      </c>
    </row>
    <row r="67" spans="1:6" ht="16.2" thickBot="1">
      <c r="A67" s="674" t="s">
        <v>346</v>
      </c>
      <c r="B67" s="675" t="s">
        <v>347</v>
      </c>
      <c r="C67" s="676">
        <f>'Personnel Details'!J43</f>
        <v>94615138.519999996</v>
      </c>
      <c r="D67" s="676">
        <f>'Details of OH Cost'!H313</f>
        <v>82000000</v>
      </c>
      <c r="E67" s="676">
        <v>5000000</v>
      </c>
      <c r="F67" s="676">
        <f>C67+D67+E67</f>
        <v>181615138.51999998</v>
      </c>
    </row>
    <row r="68" spans="1:6" ht="16.2" thickBot="1">
      <c r="A68" s="671" t="s">
        <v>896</v>
      </c>
      <c r="B68" s="672" t="s">
        <v>286</v>
      </c>
      <c r="C68" s="673">
        <f>C69</f>
        <v>134777085.59999999</v>
      </c>
      <c r="D68" s="673">
        <f>D69</f>
        <v>80000000</v>
      </c>
      <c r="E68" s="673">
        <f>E69</f>
        <v>40000000</v>
      </c>
      <c r="F68" s="673">
        <f>F69</f>
        <v>254777085.59999999</v>
      </c>
    </row>
    <row r="69" spans="1:6" ht="16.2" thickBot="1">
      <c r="A69" s="674" t="s">
        <v>285</v>
      </c>
      <c r="B69" s="675" t="s">
        <v>286</v>
      </c>
      <c r="C69" s="676">
        <f>'Personnel Details'!J11</f>
        <v>134777085.59999999</v>
      </c>
      <c r="D69" s="676">
        <v>80000000</v>
      </c>
      <c r="E69" s="676">
        <v>40000000</v>
      </c>
      <c r="F69" s="676">
        <f>C69+D69+E69</f>
        <v>254777085.59999999</v>
      </c>
    </row>
    <row r="70" spans="1:6" ht="22.5" customHeight="1" thickBot="1">
      <c r="A70" s="671" t="s">
        <v>899</v>
      </c>
      <c r="B70" s="690" t="s">
        <v>370</v>
      </c>
      <c r="C70" s="673">
        <f>SUM(C71:C72)</f>
        <v>77970006.75</v>
      </c>
      <c r="D70" s="673">
        <f>SUM(D71:D72)</f>
        <v>33000000</v>
      </c>
      <c r="E70" s="673">
        <f>SUM(E71:E72)</f>
        <v>1103300000</v>
      </c>
      <c r="F70" s="673">
        <f>SUM(F71:F72)</f>
        <v>1214270006.75</v>
      </c>
    </row>
    <row r="71" spans="1:6" ht="21.75" customHeight="1" thickBot="1">
      <c r="A71" s="674" t="s">
        <v>369</v>
      </c>
      <c r="B71" s="678" t="s">
        <v>370</v>
      </c>
      <c r="C71" s="676">
        <f>'Personnel Details'!J56</f>
        <v>77970006.75</v>
      </c>
      <c r="D71" s="676">
        <v>28000000</v>
      </c>
      <c r="E71" s="676">
        <f>760000000+'Project Details Capital'!G34</f>
        <v>1103300000</v>
      </c>
      <c r="F71" s="676">
        <f>C71+D71+E71</f>
        <v>1209270006.75</v>
      </c>
    </row>
    <row r="72" spans="1:6" ht="31.8" thickBot="1">
      <c r="A72" s="674" t="s">
        <v>900</v>
      </c>
      <c r="B72" s="678" t="s">
        <v>901</v>
      </c>
      <c r="C72" s="677">
        <v>0</v>
      </c>
      <c r="D72" s="676">
        <v>5000000</v>
      </c>
      <c r="E72" s="677">
        <v>0</v>
      </c>
      <c r="F72" s="676">
        <f>C72+D72+E72</f>
        <v>5000000</v>
      </c>
    </row>
    <row r="73" spans="1:6" ht="16.2" thickBot="1">
      <c r="A73" s="671" t="s">
        <v>902</v>
      </c>
      <c r="B73" s="672" t="s">
        <v>903</v>
      </c>
      <c r="C73" s="673">
        <f>C74</f>
        <v>0</v>
      </c>
      <c r="D73" s="673">
        <f>D74</f>
        <v>6000000</v>
      </c>
      <c r="E73" s="673">
        <f>E74</f>
        <v>10000000</v>
      </c>
      <c r="F73" s="673">
        <f>F74</f>
        <v>16000000</v>
      </c>
    </row>
    <row r="74" spans="1:6" ht="16.2" thickBot="1">
      <c r="A74" s="674" t="s">
        <v>904</v>
      </c>
      <c r="B74" s="675" t="s">
        <v>903</v>
      </c>
      <c r="C74" s="677">
        <v>0</v>
      </c>
      <c r="D74" s="676">
        <v>6000000</v>
      </c>
      <c r="E74" s="676">
        <v>10000000</v>
      </c>
      <c r="F74" s="676">
        <f>C74+D74+E74</f>
        <v>16000000</v>
      </c>
    </row>
    <row r="75" spans="1:6" ht="16.2" thickBot="1">
      <c r="A75" s="668" t="s">
        <v>906</v>
      </c>
      <c r="B75" s="669" t="s">
        <v>907</v>
      </c>
      <c r="C75" s="691">
        <f>C76+C87+C99+C106+C109+C112+C116+C121+C124+C126+C139+C143+C145+C149</f>
        <v>23808599112.160004</v>
      </c>
      <c r="D75" s="691">
        <f>D76+D87+D99+D106+D109+D112+D116+D121+D124+D126+D139+D143+D145+D149+D153</f>
        <v>52959233520</v>
      </c>
      <c r="E75" s="691">
        <f>E76+E87+E99+E106+E109+E112+E116+E121+E124+E126+E139+E143+E145+E149+E153</f>
        <v>101619443000</v>
      </c>
      <c r="F75" s="691">
        <f>F76+F87+F99+F106+F109+F112+F116+F121+F124+F126+F139+F143+F145+F149+F153</f>
        <v>178387275632.15994</v>
      </c>
    </row>
    <row r="76" spans="1:6" ht="16.2" thickBot="1">
      <c r="A76" s="679" t="s">
        <v>908</v>
      </c>
      <c r="B76" s="672" t="s">
        <v>314</v>
      </c>
      <c r="C76" s="673">
        <f>SUM(C77:C86)</f>
        <v>896103664.77999997</v>
      </c>
      <c r="D76" s="673">
        <f>SUM(D77:D86)</f>
        <v>194900000</v>
      </c>
      <c r="E76" s="673">
        <f>SUM(E77:E86)</f>
        <v>9483953000</v>
      </c>
      <c r="F76" s="673">
        <f>SUM(F77:F86)</f>
        <v>10574956664.780001</v>
      </c>
    </row>
    <row r="77" spans="1:6" ht="16.2" thickBot="1">
      <c r="A77" s="674" t="s">
        <v>313</v>
      </c>
      <c r="B77" s="675" t="s">
        <v>314</v>
      </c>
      <c r="C77" s="676">
        <f>'Personnel Details'!J25</f>
        <v>519639158.88</v>
      </c>
      <c r="D77" s="676">
        <v>73000000</v>
      </c>
      <c r="E77" s="676">
        <v>3662000000</v>
      </c>
      <c r="F77" s="676">
        <f t="shared" ref="F77:F86" si="3">C77+D77+E77</f>
        <v>4254639158.8800001</v>
      </c>
    </row>
    <row r="78" spans="1:6" ht="31.8" thickBot="1">
      <c r="A78" s="674" t="s">
        <v>912</v>
      </c>
      <c r="B78" s="696" t="s">
        <v>913</v>
      </c>
      <c r="C78" s="677">
        <v>0</v>
      </c>
      <c r="D78" s="676">
        <v>2500000</v>
      </c>
      <c r="E78" s="677">
        <v>0</v>
      </c>
      <c r="F78" s="718">
        <f t="shared" si="3"/>
        <v>2500000</v>
      </c>
    </row>
    <row r="79" spans="1:6" ht="16.2" thickBot="1">
      <c r="A79" s="674" t="s">
        <v>915</v>
      </c>
      <c r="B79" s="674" t="s">
        <v>916</v>
      </c>
      <c r="C79" s="677">
        <v>0</v>
      </c>
      <c r="D79" s="676">
        <v>5000000</v>
      </c>
      <c r="E79" s="677">
        <v>0</v>
      </c>
      <c r="F79" s="710">
        <f t="shared" si="3"/>
        <v>5000000</v>
      </c>
    </row>
    <row r="80" spans="1:6" ht="16.2" thickBot="1">
      <c r="A80" s="682" t="s">
        <v>917</v>
      </c>
      <c r="B80" s="682" t="s">
        <v>918</v>
      </c>
      <c r="C80" s="684">
        <v>0</v>
      </c>
      <c r="D80" s="685">
        <v>1200000</v>
      </c>
      <c r="E80" s="713">
        <v>0</v>
      </c>
      <c r="F80" s="718">
        <f t="shared" si="3"/>
        <v>1200000</v>
      </c>
    </row>
    <row r="81" spans="1:6" ht="16.2" thickBot="1">
      <c r="A81" s="682" t="s">
        <v>276</v>
      </c>
      <c r="B81" s="682" t="s">
        <v>277</v>
      </c>
      <c r="C81" s="685">
        <f>'Personnel Details'!J6</f>
        <v>226946340.84</v>
      </c>
      <c r="D81" s="685">
        <v>49000000</v>
      </c>
      <c r="E81" s="718">
        <v>54000000</v>
      </c>
      <c r="F81" s="718">
        <f t="shared" si="3"/>
        <v>329946340.84000003</v>
      </c>
    </row>
    <row r="82" spans="1:6" ht="16.2" thickBot="1">
      <c r="A82" s="674" t="s">
        <v>922</v>
      </c>
      <c r="B82" s="674" t="s">
        <v>923</v>
      </c>
      <c r="C82" s="746">
        <v>0</v>
      </c>
      <c r="D82" s="742">
        <v>18000000</v>
      </c>
      <c r="E82" s="711">
        <v>0</v>
      </c>
      <c r="F82" s="710">
        <f t="shared" si="3"/>
        <v>18000000</v>
      </c>
    </row>
    <row r="83" spans="1:6" ht="16.2" thickBot="1">
      <c r="A83" s="682" t="s">
        <v>278</v>
      </c>
      <c r="B83" s="682" t="s">
        <v>279</v>
      </c>
      <c r="C83" s="676">
        <f>'Personnel Details'!J7</f>
        <v>67549425.760000005</v>
      </c>
      <c r="D83" s="676">
        <f>'Details of OH Cost'!H482</f>
        <v>17700000</v>
      </c>
      <c r="E83" s="718">
        <v>72000000</v>
      </c>
      <c r="F83" s="718">
        <f t="shared" si="3"/>
        <v>157249425.75999999</v>
      </c>
    </row>
    <row r="84" spans="1:6" ht="16.2" thickBot="1">
      <c r="A84" s="674" t="s">
        <v>927</v>
      </c>
      <c r="B84" s="674" t="s">
        <v>928</v>
      </c>
      <c r="C84" s="677">
        <v>0</v>
      </c>
      <c r="D84" s="676">
        <v>6000000</v>
      </c>
      <c r="E84" s="710">
        <v>15000000</v>
      </c>
      <c r="F84" s="710">
        <f t="shared" si="3"/>
        <v>21000000</v>
      </c>
    </row>
    <row r="85" spans="1:6" ht="16.2" thickBot="1">
      <c r="A85" s="674" t="s">
        <v>931</v>
      </c>
      <c r="B85" s="674" t="s">
        <v>932</v>
      </c>
      <c r="C85" s="677">
        <v>0</v>
      </c>
      <c r="D85" s="676">
        <v>7500000</v>
      </c>
      <c r="E85" s="710">
        <v>80000000</v>
      </c>
      <c r="F85" s="710">
        <f t="shared" si="3"/>
        <v>87500000</v>
      </c>
    </row>
    <row r="86" spans="1:6" ht="21.75" customHeight="1" thickBot="1">
      <c r="A86" s="674" t="s">
        <v>358</v>
      </c>
      <c r="B86" s="707" t="s">
        <v>935</v>
      </c>
      <c r="C86" s="676">
        <f>'Personnel Details'!J50</f>
        <v>81968739.300000012</v>
      </c>
      <c r="D86" s="676">
        <f>'Details of OH Cost'!H519</f>
        <v>15000000</v>
      </c>
      <c r="E86" s="710">
        <v>5600953000</v>
      </c>
      <c r="F86" s="710">
        <f t="shared" si="3"/>
        <v>5697921739.3000002</v>
      </c>
    </row>
    <row r="87" spans="1:6" ht="16.2" thickBot="1">
      <c r="A87" s="671" t="s">
        <v>940</v>
      </c>
      <c r="B87" s="671" t="s">
        <v>257</v>
      </c>
      <c r="C87" s="673">
        <f>C88+C93+C95+C97</f>
        <v>19459598741.43</v>
      </c>
      <c r="D87" s="673">
        <f>D88+D90+D91+D92+D94+D95+D96+D97+D98</f>
        <v>49114288520</v>
      </c>
      <c r="E87" s="709">
        <f>E88+E94+E95+E98</f>
        <v>6568500000</v>
      </c>
      <c r="F87" s="709">
        <f>F88+F90+F91+F92+F93+F94+F95+F96+F97+F98</f>
        <v>75142387261.429993</v>
      </c>
    </row>
    <row r="88" spans="1:6" ht="16.2" thickBot="1">
      <c r="A88" s="682" t="s">
        <v>324</v>
      </c>
      <c r="B88" s="682" t="s">
        <v>257</v>
      </c>
      <c r="C88" s="685">
        <f>'Personnel Details'!J31</f>
        <v>16121432247.18</v>
      </c>
      <c r="D88" s="685">
        <f>'Details of OH Cost'!H579</f>
        <v>27813000000</v>
      </c>
      <c r="E88" s="718">
        <f>5850000000+'Project Details Capital'!G64</f>
        <v>6291500000</v>
      </c>
      <c r="F88" s="685">
        <f>C88+D88+E88</f>
        <v>50225932247.18</v>
      </c>
    </row>
    <row r="89" spans="1:6" ht="16.2" thickBot="1">
      <c r="A89" s="686"/>
      <c r="B89" s="755" t="s">
        <v>1456</v>
      </c>
      <c r="C89" s="687"/>
      <c r="D89" s="687"/>
      <c r="E89" s="687"/>
      <c r="F89" s="687"/>
    </row>
    <row r="90" spans="1:6" ht="16.2" thickBot="1">
      <c r="A90" s="682" t="s">
        <v>945</v>
      </c>
      <c r="B90" s="682" t="s">
        <v>946</v>
      </c>
      <c r="C90" s="684">
        <v>0</v>
      </c>
      <c r="D90" s="685">
        <v>30000000</v>
      </c>
      <c r="E90" s="684">
        <v>0</v>
      </c>
      <c r="F90" s="685">
        <f t="shared" ref="F90:F98" si="4">C90+D90+E90</f>
        <v>30000000</v>
      </c>
    </row>
    <row r="91" spans="1:6" ht="16.2" thickBot="1">
      <c r="A91" s="674" t="s">
        <v>948</v>
      </c>
      <c r="B91" s="675" t="s">
        <v>949</v>
      </c>
      <c r="C91" s="677">
        <v>0</v>
      </c>
      <c r="D91" s="676">
        <v>18000000</v>
      </c>
      <c r="E91" s="677">
        <v>0</v>
      </c>
      <c r="F91" s="676">
        <f t="shared" si="4"/>
        <v>18000000</v>
      </c>
    </row>
    <row r="92" spans="1:6" ht="16.2" thickBot="1">
      <c r="A92" s="674" t="s">
        <v>951</v>
      </c>
      <c r="B92" s="678" t="s">
        <v>952</v>
      </c>
      <c r="C92" s="677">
        <v>0</v>
      </c>
      <c r="D92" s="676">
        <v>12000000</v>
      </c>
      <c r="E92" s="677">
        <v>0</v>
      </c>
      <c r="F92" s="676">
        <f t="shared" si="4"/>
        <v>12000000</v>
      </c>
    </row>
    <row r="93" spans="1:6" ht="16.2" thickBot="1">
      <c r="A93" s="674" t="s">
        <v>287</v>
      </c>
      <c r="B93" s="675" t="s">
        <v>288</v>
      </c>
      <c r="C93" s="676">
        <f>'Personnel Details'!J12</f>
        <v>666258704.55999994</v>
      </c>
      <c r="D93" s="677">
        <v>0</v>
      </c>
      <c r="E93" s="677">
        <v>0</v>
      </c>
      <c r="F93" s="676">
        <f t="shared" si="4"/>
        <v>666258704.55999994</v>
      </c>
    </row>
    <row r="94" spans="1:6" ht="16.2" thickBot="1">
      <c r="A94" s="682" t="s">
        <v>954</v>
      </c>
      <c r="B94" s="682" t="s">
        <v>530</v>
      </c>
      <c r="C94" s="713">
        <v>0</v>
      </c>
      <c r="D94" s="685">
        <f>14187140000+'Details of OH Cost'!G606</f>
        <v>14199140000</v>
      </c>
      <c r="E94" s="741">
        <v>10000000</v>
      </c>
      <c r="F94" s="718">
        <f t="shared" si="4"/>
        <v>14209140000</v>
      </c>
    </row>
    <row r="95" spans="1:6" ht="16.2" thickBot="1">
      <c r="A95" s="682" t="s">
        <v>145</v>
      </c>
      <c r="B95" s="688" t="s">
        <v>351</v>
      </c>
      <c r="C95" s="741">
        <f>'Personnel Details'!J46</f>
        <v>2671907789.6900001</v>
      </c>
      <c r="D95" s="685">
        <v>864000000</v>
      </c>
      <c r="E95" s="741">
        <f>250000000+'Project Details Capital'!G73-'Pooled Fund detail Capital'!G18</f>
        <v>245000000</v>
      </c>
      <c r="F95" s="685">
        <f t="shared" si="4"/>
        <v>3780907789.6900001</v>
      </c>
    </row>
    <row r="96" spans="1:6" ht="16.2" thickBot="1">
      <c r="A96" s="674" t="s">
        <v>959</v>
      </c>
      <c r="B96" s="675" t="s">
        <v>960</v>
      </c>
      <c r="C96" s="677">
        <v>0</v>
      </c>
      <c r="D96" s="676">
        <v>40000000</v>
      </c>
      <c r="E96" s="677">
        <v>0</v>
      </c>
      <c r="F96" s="676">
        <f t="shared" si="4"/>
        <v>40000000</v>
      </c>
    </row>
    <row r="97" spans="1:6" ht="16.2" thickBot="1">
      <c r="A97" s="674" t="s">
        <v>371</v>
      </c>
      <c r="B97" s="675" t="s">
        <v>372</v>
      </c>
      <c r="C97" s="676">
        <f>'Personnel Details'!J58</f>
        <v>0</v>
      </c>
      <c r="D97" s="676">
        <f>'Transfer Details'!H7</f>
        <v>6080148520</v>
      </c>
      <c r="E97" s="677">
        <v>0</v>
      </c>
      <c r="F97" s="676">
        <f t="shared" si="4"/>
        <v>6080148520</v>
      </c>
    </row>
    <row r="98" spans="1:6" ht="16.2" thickBot="1">
      <c r="A98" s="674" t="s">
        <v>965</v>
      </c>
      <c r="B98" s="675" t="s">
        <v>966</v>
      </c>
      <c r="C98" s="677">
        <v>0</v>
      </c>
      <c r="D98" s="676">
        <f>'Details of OH Cost'!H684+'Grant Details '!G16</f>
        <v>58000000</v>
      </c>
      <c r="E98" s="676">
        <v>22000000</v>
      </c>
      <c r="F98" s="676">
        <f t="shared" si="4"/>
        <v>80000000</v>
      </c>
    </row>
    <row r="99" spans="1:6" ht="16.2" thickBot="1">
      <c r="A99" s="671" t="s">
        <v>968</v>
      </c>
      <c r="B99" s="672" t="s">
        <v>316</v>
      </c>
      <c r="C99" s="673">
        <f>SUM(C100:C105)</f>
        <v>379412246.67000002</v>
      </c>
      <c r="D99" s="673">
        <f>SUM(D100:D105)</f>
        <v>453810000</v>
      </c>
      <c r="E99" s="673">
        <f>SUM(E100:E105)</f>
        <v>1897390000</v>
      </c>
      <c r="F99" s="673">
        <f>SUM(F100:F105)</f>
        <v>2730612246.6700001</v>
      </c>
    </row>
    <row r="100" spans="1:6" ht="16.2" thickBot="1">
      <c r="A100" s="674" t="s">
        <v>315</v>
      </c>
      <c r="B100" s="675" t="s">
        <v>316</v>
      </c>
      <c r="C100" s="676">
        <f>'Personnel Details'!J26</f>
        <v>255624322.47999999</v>
      </c>
      <c r="D100" s="676">
        <v>57000000</v>
      </c>
      <c r="E100" s="676">
        <f>516300000-'Pooled Fund detail Capital'!G31</f>
        <v>506300000</v>
      </c>
      <c r="F100" s="676">
        <f t="shared" ref="F100:F105" si="5">C100+D100+E100</f>
        <v>818924322.48000002</v>
      </c>
    </row>
    <row r="101" spans="1:6" ht="16.2" thickBot="1">
      <c r="A101" s="674" t="s">
        <v>971</v>
      </c>
      <c r="B101" s="675" t="s">
        <v>972</v>
      </c>
      <c r="C101" s="677">
        <v>0</v>
      </c>
      <c r="D101" s="676">
        <v>8500000</v>
      </c>
      <c r="E101" s="676">
        <v>3000000</v>
      </c>
      <c r="F101" s="676">
        <f t="shared" si="5"/>
        <v>11500000</v>
      </c>
    </row>
    <row r="102" spans="1:6" ht="16.2" thickBot="1">
      <c r="A102" s="674" t="s">
        <v>311</v>
      </c>
      <c r="B102" s="675" t="s">
        <v>312</v>
      </c>
      <c r="C102" s="676">
        <f>'Personnel Details'!J24</f>
        <v>68647051.400000006</v>
      </c>
      <c r="D102" s="676">
        <v>90000000</v>
      </c>
      <c r="E102" s="676">
        <v>285900000</v>
      </c>
      <c r="F102" s="676">
        <f t="shared" si="5"/>
        <v>444547051.39999998</v>
      </c>
    </row>
    <row r="103" spans="1:6" ht="16.2" thickBot="1">
      <c r="A103" s="693" t="s">
        <v>1322</v>
      </c>
      <c r="B103" s="675" t="s">
        <v>1323</v>
      </c>
      <c r="C103" s="677">
        <v>0</v>
      </c>
      <c r="D103" s="676">
        <f>'Details of OH Cost'!H722</f>
        <v>12500000</v>
      </c>
      <c r="E103" s="677">
        <v>0</v>
      </c>
      <c r="F103" s="676">
        <f t="shared" si="5"/>
        <v>12500000</v>
      </c>
    </row>
    <row r="104" spans="1:6" ht="16.2" thickBot="1">
      <c r="A104" s="674" t="s">
        <v>977</v>
      </c>
      <c r="B104" s="675" t="s">
        <v>978</v>
      </c>
      <c r="C104" s="676">
        <f>'Personnel Details'!J57</f>
        <v>30000000</v>
      </c>
      <c r="D104" s="676">
        <f>307810000-'Pool Fund Grant'!G11</f>
        <v>207810000</v>
      </c>
      <c r="E104" s="676">
        <v>147190000</v>
      </c>
      <c r="F104" s="676">
        <f t="shared" si="5"/>
        <v>385000000</v>
      </c>
    </row>
    <row r="105" spans="1:6" ht="16.2" thickBot="1">
      <c r="A105" s="674" t="s">
        <v>373</v>
      </c>
      <c r="B105" s="675" t="s">
        <v>374</v>
      </c>
      <c r="C105" s="676">
        <f>'Personnel Details'!J59</f>
        <v>25140872.789999999</v>
      </c>
      <c r="D105" s="676">
        <f>178000000-'Pool Fund Grant'!G9</f>
        <v>78000000</v>
      </c>
      <c r="E105" s="676">
        <v>955000000</v>
      </c>
      <c r="F105" s="676">
        <f t="shared" si="5"/>
        <v>1058140872.79</v>
      </c>
    </row>
    <row r="106" spans="1:6" ht="16.2" thickBot="1">
      <c r="A106" s="671" t="s">
        <v>985</v>
      </c>
      <c r="B106" s="672" t="s">
        <v>411</v>
      </c>
      <c r="C106" s="673">
        <f>SUM(C107:C108)</f>
        <v>120915752.47999999</v>
      </c>
      <c r="D106" s="673">
        <f>SUM(D107:D108)</f>
        <v>96000000</v>
      </c>
      <c r="E106" s="673">
        <f>SUM(E107:E108)</f>
        <v>175000000</v>
      </c>
      <c r="F106" s="673">
        <f>SUM(F107:F108)</f>
        <v>391915752.48000002</v>
      </c>
    </row>
    <row r="107" spans="1:6" ht="16.2" thickBot="1">
      <c r="A107" s="682" t="s">
        <v>410</v>
      </c>
      <c r="B107" s="683" t="s">
        <v>411</v>
      </c>
      <c r="C107" s="685">
        <f>'Personnel Details'!J78</f>
        <v>120915752.47999999</v>
      </c>
      <c r="D107" s="685">
        <v>90000000</v>
      </c>
      <c r="E107" s="685">
        <v>175000000</v>
      </c>
      <c r="F107" s="685">
        <f>C107+D107+E107</f>
        <v>385915752.48000002</v>
      </c>
    </row>
    <row r="108" spans="1:6" ht="21.75" customHeight="1" thickBot="1">
      <c r="A108" s="682" t="s">
        <v>989</v>
      </c>
      <c r="B108" s="688" t="s">
        <v>990</v>
      </c>
      <c r="C108" s="684">
        <v>0</v>
      </c>
      <c r="D108" s="685">
        <v>6000000</v>
      </c>
      <c r="E108" s="684">
        <v>0</v>
      </c>
      <c r="F108" s="685">
        <f>C108+D108+E108</f>
        <v>6000000</v>
      </c>
    </row>
    <row r="109" spans="1:6" ht="16.2" thickBot="1">
      <c r="A109" s="671" t="s">
        <v>992</v>
      </c>
      <c r="B109" s="672" t="s">
        <v>355</v>
      </c>
      <c r="C109" s="673">
        <f>SUM(C110:C111)</f>
        <v>250728679.06</v>
      </c>
      <c r="D109" s="673">
        <f>SUM(D110:D111)</f>
        <v>171000000</v>
      </c>
      <c r="E109" s="673">
        <f>SUM(E110:E111)</f>
        <v>220000000</v>
      </c>
      <c r="F109" s="673">
        <f>SUM(F110:F111)</f>
        <v>641728679.05999994</v>
      </c>
    </row>
    <row r="110" spans="1:6" ht="16.2" thickBot="1">
      <c r="A110" s="674" t="s">
        <v>354</v>
      </c>
      <c r="B110" s="675" t="s">
        <v>355</v>
      </c>
      <c r="C110" s="676">
        <f>'Personnel Details'!J48</f>
        <v>250728679.06</v>
      </c>
      <c r="D110" s="676">
        <f>167000000-'Pooled Fund OH Cost'!G10</f>
        <v>147000000</v>
      </c>
      <c r="E110" s="676">
        <v>220000000</v>
      </c>
      <c r="F110" s="676">
        <f>C110+D110+E110</f>
        <v>617728679.05999994</v>
      </c>
    </row>
    <row r="111" spans="1:6" ht="31.8" thickBot="1">
      <c r="A111" s="674" t="s">
        <v>997</v>
      </c>
      <c r="B111" s="678" t="s">
        <v>998</v>
      </c>
      <c r="C111" s="677">
        <v>0</v>
      </c>
      <c r="D111" s="676">
        <v>24000000</v>
      </c>
      <c r="E111" s="677">
        <v>0</v>
      </c>
      <c r="F111" s="676">
        <f>C111+D111+E111</f>
        <v>24000000</v>
      </c>
    </row>
    <row r="112" spans="1:6" ht="16.2" thickBot="1">
      <c r="A112" s="671" t="s">
        <v>1000</v>
      </c>
      <c r="B112" s="672" t="s">
        <v>1001</v>
      </c>
      <c r="C112" s="673">
        <f>SUM(C113:C115)</f>
        <v>181820881.06</v>
      </c>
      <c r="D112" s="673">
        <f>SUM(D113:D115)</f>
        <v>738310000</v>
      </c>
      <c r="E112" s="673">
        <f>SUM(E113:E115)</f>
        <v>2522690000</v>
      </c>
      <c r="F112" s="673">
        <f>SUM(F113:F115)</f>
        <v>3442820881.0599999</v>
      </c>
    </row>
    <row r="113" spans="1:6" ht="16.2" thickBot="1">
      <c r="A113" s="674" t="s">
        <v>567</v>
      </c>
      <c r="B113" s="675" t="s">
        <v>1001</v>
      </c>
      <c r="C113" s="677">
        <v>0</v>
      </c>
      <c r="D113" s="676">
        <v>116310000</v>
      </c>
      <c r="E113" s="676">
        <v>907690000</v>
      </c>
      <c r="F113" s="676">
        <f>C113+D113+E113</f>
        <v>1024000000</v>
      </c>
    </row>
    <row r="114" spans="1:6" ht="16.2" thickBot="1">
      <c r="A114" s="674" t="s">
        <v>366</v>
      </c>
      <c r="B114" s="675" t="s">
        <v>367</v>
      </c>
      <c r="C114" s="676">
        <f>'Personnel Details'!J54</f>
        <v>181820881.06</v>
      </c>
      <c r="D114" s="676">
        <f>'Details of OH Cost'!H777</f>
        <v>597000000</v>
      </c>
      <c r="E114" s="676">
        <f>1500000000+'Project Details Capital'!G82</f>
        <v>1600000000</v>
      </c>
      <c r="F114" s="676">
        <f>C114+D114+E114</f>
        <v>2378820881.0599999</v>
      </c>
    </row>
    <row r="115" spans="1:6" ht="16.2" thickBot="1">
      <c r="A115" s="674" t="s">
        <v>1006</v>
      </c>
      <c r="B115" s="675" t="s">
        <v>1007</v>
      </c>
      <c r="C115" s="677">
        <v>0</v>
      </c>
      <c r="D115" s="676">
        <v>25000000</v>
      </c>
      <c r="E115" s="676">
        <v>15000000</v>
      </c>
      <c r="F115" s="676">
        <f>C115+D115+E115</f>
        <v>40000000</v>
      </c>
    </row>
    <row r="116" spans="1:6" ht="16.2" thickBot="1">
      <c r="A116" s="671" t="s">
        <v>1010</v>
      </c>
      <c r="B116" s="672" t="s">
        <v>350</v>
      </c>
      <c r="C116" s="673">
        <f>SUM(C117:C120)</f>
        <v>602540766.13999999</v>
      </c>
      <c r="D116" s="673">
        <f>SUM(D117:D120)</f>
        <v>111200000</v>
      </c>
      <c r="E116" s="673">
        <f>SUM(E117:E120)</f>
        <v>270000000</v>
      </c>
      <c r="F116" s="673">
        <f>SUM(F117:F120)</f>
        <v>983740766.13999999</v>
      </c>
    </row>
    <row r="117" spans="1:6" ht="16.2" thickBot="1">
      <c r="A117" s="682" t="s">
        <v>349</v>
      </c>
      <c r="B117" s="683" t="s">
        <v>350</v>
      </c>
      <c r="C117" s="685">
        <f>'Personnel Details'!J45</f>
        <v>602540766.13999999</v>
      </c>
      <c r="D117" s="685">
        <f>'Details of OH Cost'!H816</f>
        <v>99000000</v>
      </c>
      <c r="E117" s="685">
        <v>170000000</v>
      </c>
      <c r="F117" s="685">
        <f>C117+D117+E117</f>
        <v>871540766.13999999</v>
      </c>
    </row>
    <row r="118" spans="1:6" ht="16.2" thickBot="1">
      <c r="A118" s="686"/>
      <c r="B118" s="755" t="s">
        <v>1457</v>
      </c>
      <c r="C118" s="687"/>
      <c r="D118" s="687"/>
      <c r="E118" s="687"/>
      <c r="F118" s="687"/>
    </row>
    <row r="119" spans="1:6" ht="16.2" thickBot="1">
      <c r="A119" s="682" t="s">
        <v>1015</v>
      </c>
      <c r="B119" s="683" t="s">
        <v>1016</v>
      </c>
      <c r="C119" s="684">
        <v>0</v>
      </c>
      <c r="D119" s="685">
        <v>6200000</v>
      </c>
      <c r="E119" s="685">
        <v>100000000</v>
      </c>
      <c r="F119" s="685">
        <f>C119+D119+E119</f>
        <v>106200000</v>
      </c>
    </row>
    <row r="120" spans="1:6" ht="16.2" thickBot="1">
      <c r="A120" s="674" t="s">
        <v>1019</v>
      </c>
      <c r="B120" s="675" t="s">
        <v>1020</v>
      </c>
      <c r="C120" s="677">
        <v>0</v>
      </c>
      <c r="D120" s="676">
        <v>6000000</v>
      </c>
      <c r="E120" s="713">
        <v>0</v>
      </c>
      <c r="F120" s="718">
        <f>C120+D120+E120</f>
        <v>6000000</v>
      </c>
    </row>
    <row r="121" spans="1:6" ht="16.2" thickBot="1">
      <c r="A121" s="671" t="s">
        <v>1021</v>
      </c>
      <c r="B121" s="679" t="s">
        <v>341</v>
      </c>
      <c r="C121" s="673">
        <f>SUM(C122:C123)</f>
        <v>472822489.72000003</v>
      </c>
      <c r="D121" s="673">
        <f>SUM(D122:D123)</f>
        <v>95000000</v>
      </c>
      <c r="E121" s="709">
        <f>SUM(E122:E123)</f>
        <v>51401440620</v>
      </c>
      <c r="F121" s="709">
        <f>SUM(F122:F123)</f>
        <v>51969263109.720001</v>
      </c>
    </row>
    <row r="122" spans="1:6" ht="16.2" thickBot="1">
      <c r="A122" s="682" t="s">
        <v>340</v>
      </c>
      <c r="B122" s="674" t="s">
        <v>341</v>
      </c>
      <c r="C122" s="676">
        <f>'Personnel Details'!J40</f>
        <v>472822489.72000003</v>
      </c>
      <c r="D122" s="676">
        <v>86000000</v>
      </c>
      <c r="E122" s="710">
        <v>43831440620</v>
      </c>
      <c r="F122" s="710">
        <f>C122+D122+E122</f>
        <v>44390263109.720001</v>
      </c>
    </row>
    <row r="123" spans="1:6" ht="31.8" thickBot="1">
      <c r="A123" s="682" t="s">
        <v>1024</v>
      </c>
      <c r="B123" s="707" t="s">
        <v>1025</v>
      </c>
      <c r="C123" s="676">
        <v>0</v>
      </c>
      <c r="D123" s="676">
        <v>9000000</v>
      </c>
      <c r="E123" s="710">
        <v>7570000000</v>
      </c>
      <c r="F123" s="710">
        <f>C123+D123+E123</f>
        <v>7579000000</v>
      </c>
    </row>
    <row r="124" spans="1:6" ht="16.2" thickBot="1">
      <c r="A124" s="679" t="s">
        <v>1028</v>
      </c>
      <c r="B124" s="679" t="s">
        <v>318</v>
      </c>
      <c r="C124" s="681">
        <f>C125</f>
        <v>160934089.34</v>
      </c>
      <c r="D124" s="681">
        <f>D125</f>
        <v>85500000</v>
      </c>
      <c r="E124" s="712">
        <f>E125</f>
        <v>323000000</v>
      </c>
      <c r="F124" s="712">
        <f>F125</f>
        <v>569434089.34000003</v>
      </c>
    </row>
    <row r="125" spans="1:6" ht="16.2" thickBot="1">
      <c r="A125" s="682" t="s">
        <v>317</v>
      </c>
      <c r="B125" s="682" t="s">
        <v>318</v>
      </c>
      <c r="C125" s="676">
        <f>'Personnel Details'!J27</f>
        <v>160934089.34</v>
      </c>
      <c r="D125" s="676">
        <v>85500000</v>
      </c>
      <c r="E125" s="718">
        <v>323000000</v>
      </c>
      <c r="F125" s="718">
        <f>C125+D125+E125</f>
        <v>569434089.34000003</v>
      </c>
    </row>
    <row r="126" spans="1:6" ht="16.2" thickBot="1">
      <c r="A126" s="671" t="s">
        <v>1032</v>
      </c>
      <c r="B126" s="671" t="s">
        <v>319</v>
      </c>
      <c r="C126" s="673">
        <f>SUM(C127:C138)</f>
        <v>189997021.66</v>
      </c>
      <c r="D126" s="673">
        <f>SUM(D127:D138)</f>
        <v>1347500000</v>
      </c>
      <c r="E126" s="709">
        <f>SUM(E127:E138)</f>
        <v>6053469380</v>
      </c>
      <c r="F126" s="709">
        <f>SUM(F127:F138)</f>
        <v>7590966401.6599998</v>
      </c>
    </row>
    <row r="127" spans="1:6" ht="16.2" thickBot="1">
      <c r="A127" s="674" t="s">
        <v>154</v>
      </c>
      <c r="B127" s="674" t="s">
        <v>319</v>
      </c>
      <c r="C127" s="676">
        <f>'Personnel Details'!J28</f>
        <v>124178123.22</v>
      </c>
      <c r="D127" s="676">
        <f>'Details of OH Cost'!H900</f>
        <v>1036000000</v>
      </c>
      <c r="E127" s="710">
        <f>2723469380+'Project Details Capital'!G94</f>
        <v>5673469380</v>
      </c>
      <c r="F127" s="710">
        <f t="shared" ref="F127:F138" si="6">C127+D127+E127</f>
        <v>6833647503.2200003</v>
      </c>
    </row>
    <row r="128" spans="1:6" ht="16.2" thickBot="1">
      <c r="A128" s="674" t="s">
        <v>1036</v>
      </c>
      <c r="B128" s="674" t="s">
        <v>1037</v>
      </c>
      <c r="C128" s="677">
        <v>0</v>
      </c>
      <c r="D128" s="676">
        <v>50000000</v>
      </c>
      <c r="E128" s="711">
        <v>0</v>
      </c>
      <c r="F128" s="710">
        <f t="shared" si="6"/>
        <v>50000000</v>
      </c>
    </row>
    <row r="129" spans="1:6" ht="16.2" thickBot="1">
      <c r="A129" s="674" t="s">
        <v>1039</v>
      </c>
      <c r="B129" s="674" t="s">
        <v>1040</v>
      </c>
      <c r="C129" s="677">
        <v>0</v>
      </c>
      <c r="D129" s="676">
        <v>10000000</v>
      </c>
      <c r="E129" s="711">
        <v>0</v>
      </c>
      <c r="F129" s="710">
        <f t="shared" si="6"/>
        <v>10000000</v>
      </c>
    </row>
    <row r="130" spans="1:6" ht="22.5" customHeight="1" thickBot="1">
      <c r="A130" s="674" t="s">
        <v>1042</v>
      </c>
      <c r="B130" s="707" t="s">
        <v>1043</v>
      </c>
      <c r="C130" s="677">
        <v>0</v>
      </c>
      <c r="D130" s="676">
        <v>21500000</v>
      </c>
      <c r="E130" s="710">
        <v>290000000</v>
      </c>
      <c r="F130" s="710">
        <f t="shared" si="6"/>
        <v>311500000</v>
      </c>
    </row>
    <row r="131" spans="1:6" ht="16.2" thickBot="1">
      <c r="A131" s="682" t="s">
        <v>1046</v>
      </c>
      <c r="B131" s="682" t="s">
        <v>1047</v>
      </c>
      <c r="C131" s="684">
        <v>0</v>
      </c>
      <c r="D131" s="685">
        <v>12000000</v>
      </c>
      <c r="E131" s="713">
        <v>0</v>
      </c>
      <c r="F131" s="718">
        <f t="shared" si="6"/>
        <v>12000000</v>
      </c>
    </row>
    <row r="132" spans="1:6" ht="16.2" thickBot="1">
      <c r="A132" s="682" t="s">
        <v>1049</v>
      </c>
      <c r="B132" s="682" t="s">
        <v>544</v>
      </c>
      <c r="C132" s="684">
        <v>0</v>
      </c>
      <c r="D132" s="685">
        <v>17000000</v>
      </c>
      <c r="E132" s="713">
        <v>0</v>
      </c>
      <c r="F132" s="718">
        <f t="shared" si="6"/>
        <v>17000000</v>
      </c>
    </row>
    <row r="133" spans="1:6" ht="16.2" thickBot="1">
      <c r="A133" s="674" t="s">
        <v>1051</v>
      </c>
      <c r="B133" s="675" t="s">
        <v>1052</v>
      </c>
      <c r="C133" s="677">
        <v>0</v>
      </c>
      <c r="D133" s="676">
        <v>16000000</v>
      </c>
      <c r="E133" s="711">
        <v>0</v>
      </c>
      <c r="F133" s="710">
        <f t="shared" si="6"/>
        <v>16000000</v>
      </c>
    </row>
    <row r="134" spans="1:6" ht="16.2" thickBot="1">
      <c r="A134" s="674" t="s">
        <v>1054</v>
      </c>
      <c r="B134" s="675" t="s">
        <v>1055</v>
      </c>
      <c r="C134" s="677">
        <v>0</v>
      </c>
      <c r="D134" s="676">
        <v>36000000</v>
      </c>
      <c r="E134" s="711">
        <v>0</v>
      </c>
      <c r="F134" s="710">
        <f t="shared" si="6"/>
        <v>36000000</v>
      </c>
    </row>
    <row r="135" spans="1:6" ht="16.2" thickBot="1">
      <c r="A135" s="674" t="s">
        <v>1057</v>
      </c>
      <c r="B135" s="675" t="s">
        <v>1058</v>
      </c>
      <c r="C135" s="677">
        <v>0</v>
      </c>
      <c r="D135" s="676">
        <v>24000000</v>
      </c>
      <c r="E135" s="711">
        <v>0</v>
      </c>
      <c r="F135" s="710">
        <f t="shared" si="6"/>
        <v>24000000</v>
      </c>
    </row>
    <row r="136" spans="1:6" ht="16.2" thickBot="1">
      <c r="A136" s="674" t="s">
        <v>1059</v>
      </c>
      <c r="B136" s="678" t="s">
        <v>1060</v>
      </c>
      <c r="C136" s="677">
        <v>0</v>
      </c>
      <c r="D136" s="676">
        <v>24000000</v>
      </c>
      <c r="E136" s="711">
        <v>0</v>
      </c>
      <c r="F136" s="710">
        <f t="shared" si="6"/>
        <v>24000000</v>
      </c>
    </row>
    <row r="137" spans="1:6" ht="16.2" thickBot="1">
      <c r="A137" s="674" t="s">
        <v>362</v>
      </c>
      <c r="B137" s="675" t="s">
        <v>363</v>
      </c>
      <c r="C137" s="676">
        <f>'Personnel Details'!J52</f>
        <v>65818898.439999998</v>
      </c>
      <c r="D137" s="676">
        <f>'Details of OH Cost'!H936</f>
        <v>65000000</v>
      </c>
      <c r="E137" s="676">
        <f>170000000-'Pooled Fund detail Capital'!G22</f>
        <v>90000000</v>
      </c>
      <c r="F137" s="676">
        <f t="shared" si="6"/>
        <v>220818898.44</v>
      </c>
    </row>
    <row r="138" spans="1:6" ht="16.2" thickBot="1">
      <c r="A138" s="674" t="s">
        <v>1063</v>
      </c>
      <c r="B138" s="675" t="s">
        <v>1064</v>
      </c>
      <c r="C138" s="677">
        <v>0</v>
      </c>
      <c r="D138" s="676">
        <v>36000000</v>
      </c>
      <c r="E138" s="677">
        <v>0</v>
      </c>
      <c r="F138" s="676">
        <f t="shared" si="6"/>
        <v>36000000</v>
      </c>
    </row>
    <row r="139" spans="1:6" ht="16.2" thickBot="1">
      <c r="A139" s="679" t="s">
        <v>1066</v>
      </c>
      <c r="B139" s="694" t="s">
        <v>1067</v>
      </c>
      <c r="C139" s="695">
        <f>C140+C141+C142</f>
        <v>542341125.36000001</v>
      </c>
      <c r="D139" s="695">
        <f>D140+D141+D142</f>
        <v>101725000</v>
      </c>
      <c r="E139" s="695">
        <f>E140+E141+E142</f>
        <v>14420000000</v>
      </c>
      <c r="F139" s="695">
        <f>F140+F141+F142</f>
        <v>15064066125.360001</v>
      </c>
    </row>
    <row r="140" spans="1:6" ht="16.2" thickBot="1">
      <c r="A140" s="682" t="s">
        <v>1068</v>
      </c>
      <c r="B140" s="688" t="s">
        <v>1067</v>
      </c>
      <c r="C140" s="684">
        <v>0</v>
      </c>
      <c r="D140" s="685">
        <v>40000000</v>
      </c>
      <c r="E140" s="685">
        <v>60000000</v>
      </c>
      <c r="F140" s="685">
        <f>C140+D140+E140</f>
        <v>100000000</v>
      </c>
    </row>
    <row r="141" spans="1:6" ht="16.2" thickBot="1">
      <c r="A141" s="682" t="s">
        <v>396</v>
      </c>
      <c r="B141" s="682" t="s">
        <v>397</v>
      </c>
      <c r="C141" s="685">
        <f>'Personnel Details'!J71</f>
        <v>449204307.54000002</v>
      </c>
      <c r="D141" s="685">
        <v>30000000</v>
      </c>
      <c r="E141" s="685">
        <f>19360000000-'Pooled Fund detail Capital'!G46</f>
        <v>13360000000</v>
      </c>
      <c r="F141" s="718">
        <f>C141+D141+E141</f>
        <v>13839204307.540001</v>
      </c>
    </row>
    <row r="142" spans="1:6" ht="31.8" thickBot="1">
      <c r="A142" s="674" t="s">
        <v>386</v>
      </c>
      <c r="B142" s="707" t="s">
        <v>387</v>
      </c>
      <c r="C142" s="676">
        <f>'Personnel Details'!J66</f>
        <v>93136817.819999993</v>
      </c>
      <c r="D142" s="676">
        <v>31725000</v>
      </c>
      <c r="E142" s="676">
        <v>1000000000</v>
      </c>
      <c r="F142" s="676">
        <f>C142+D142+E142</f>
        <v>1124861817.8199999</v>
      </c>
    </row>
    <row r="143" spans="1:6" ht="16.2" thickBot="1">
      <c r="A143" s="671" t="s">
        <v>1078</v>
      </c>
      <c r="B143" s="672" t="s">
        <v>1079</v>
      </c>
      <c r="C143" s="697">
        <f>C144</f>
        <v>153403523.57999998</v>
      </c>
      <c r="D143" s="697">
        <f>D144</f>
        <v>10000000</v>
      </c>
      <c r="E143" s="697">
        <f>E144</f>
        <v>40000000</v>
      </c>
      <c r="F143" s="697">
        <f>F144</f>
        <v>203403523.57999998</v>
      </c>
    </row>
    <row r="144" spans="1:6" ht="16.2" thickBot="1">
      <c r="A144" s="674" t="s">
        <v>364</v>
      </c>
      <c r="B144" s="675" t="s">
        <v>365</v>
      </c>
      <c r="C144" s="676">
        <f>'Personnel Details'!J53</f>
        <v>153403523.57999998</v>
      </c>
      <c r="D144" s="676">
        <v>10000000</v>
      </c>
      <c r="E144" s="676">
        <v>40000000</v>
      </c>
      <c r="F144" s="676">
        <f>C144+D144+E144</f>
        <v>203403523.57999998</v>
      </c>
    </row>
    <row r="145" spans="1:6" ht="16.2" thickBot="1">
      <c r="A145" s="679" t="s">
        <v>1083</v>
      </c>
      <c r="B145" s="680" t="s">
        <v>331</v>
      </c>
      <c r="C145" s="695">
        <f>C147+C148</f>
        <v>244745067.68000001</v>
      </c>
      <c r="D145" s="695">
        <f>D147+D148</f>
        <v>59400000</v>
      </c>
      <c r="E145" s="695">
        <f>E147+E148</f>
        <v>7720000000</v>
      </c>
      <c r="F145" s="695">
        <f>F147+F148</f>
        <v>8024145067.6800003</v>
      </c>
    </row>
    <row r="146" spans="1:6" ht="16.2" thickBot="1">
      <c r="A146" s="757"/>
      <c r="B146" s="755" t="s">
        <v>1458</v>
      </c>
      <c r="C146" s="782"/>
      <c r="D146" s="782"/>
      <c r="E146" s="782"/>
      <c r="F146" s="782"/>
    </row>
    <row r="147" spans="1:6" ht="16.2" thickBot="1">
      <c r="A147" s="682" t="s">
        <v>330</v>
      </c>
      <c r="B147" s="683" t="s">
        <v>331</v>
      </c>
      <c r="C147" s="685">
        <f>'Personnel Details'!J35</f>
        <v>244745067.68000001</v>
      </c>
      <c r="D147" s="685">
        <v>53400000</v>
      </c>
      <c r="E147" s="685">
        <f>5700000000+'Project Details Capital'!G101</f>
        <v>7568000000</v>
      </c>
      <c r="F147" s="685">
        <f>C147+D147+E147</f>
        <v>7866145067.6800003</v>
      </c>
    </row>
    <row r="148" spans="1:6" ht="16.2" thickBot="1">
      <c r="A148" s="674" t="s">
        <v>1087</v>
      </c>
      <c r="B148" s="675" t="s">
        <v>1088</v>
      </c>
      <c r="C148" s="677">
        <v>0</v>
      </c>
      <c r="D148" s="676">
        <v>6000000</v>
      </c>
      <c r="E148" s="676">
        <f>150000000+'Project Details Capital'!G105</f>
        <v>152000000</v>
      </c>
      <c r="F148" s="676">
        <f>C148+D148+E148</f>
        <v>158000000</v>
      </c>
    </row>
    <row r="149" spans="1:6" ht="20.25" customHeight="1" thickBot="1">
      <c r="A149" s="671" t="s">
        <v>1091</v>
      </c>
      <c r="B149" s="690" t="s">
        <v>335</v>
      </c>
      <c r="C149" s="673">
        <f>SUM(C150:C152)</f>
        <v>153235063.19999999</v>
      </c>
      <c r="D149" s="673">
        <f>SUM(D150:D152)</f>
        <v>350000000</v>
      </c>
      <c r="E149" s="673">
        <f>SUM(E150:E152)</f>
        <v>374000000</v>
      </c>
      <c r="F149" s="673">
        <f>SUM(F150:F152)</f>
        <v>877235063.20000005</v>
      </c>
    </row>
    <row r="150" spans="1:6" ht="16.2" thickBot="1">
      <c r="A150" s="674" t="s">
        <v>1092</v>
      </c>
      <c r="B150" s="678" t="s">
        <v>335</v>
      </c>
      <c r="C150" s="676">
        <f>'Personnel Details'!J37</f>
        <v>153235063.19999999</v>
      </c>
      <c r="D150" s="676">
        <v>80000000</v>
      </c>
      <c r="E150" s="676">
        <v>274000000</v>
      </c>
      <c r="F150" s="676">
        <f>C150+D150+E150</f>
        <v>507235063.19999999</v>
      </c>
    </row>
    <row r="151" spans="1:6" ht="31.8" thickBot="1">
      <c r="A151" s="674" t="s">
        <v>1096</v>
      </c>
      <c r="B151" s="678" t="s">
        <v>1097</v>
      </c>
      <c r="C151" s="677">
        <v>0</v>
      </c>
      <c r="D151" s="676">
        <v>20000000</v>
      </c>
      <c r="E151" s="677">
        <v>0</v>
      </c>
      <c r="F151" s="676">
        <f>C151+D151+E151</f>
        <v>20000000</v>
      </c>
    </row>
    <row r="152" spans="1:6" ht="16.2" thickBot="1">
      <c r="A152" s="674" t="s">
        <v>1099</v>
      </c>
      <c r="B152" s="675" t="s">
        <v>1100</v>
      </c>
      <c r="C152" s="677">
        <v>0</v>
      </c>
      <c r="D152" s="676">
        <v>250000000</v>
      </c>
      <c r="E152" s="676">
        <f>500000000-'Pooled Fund detail Capital'!G6</f>
        <v>100000000</v>
      </c>
      <c r="F152" s="676">
        <f>C152+D152+E152</f>
        <v>350000000</v>
      </c>
    </row>
    <row r="153" spans="1:6" ht="16.2" thickBot="1">
      <c r="A153" s="671" t="s">
        <v>1102</v>
      </c>
      <c r="B153" s="672" t="s">
        <v>1103</v>
      </c>
      <c r="C153" s="677">
        <v>0</v>
      </c>
      <c r="D153" s="697">
        <f>D154</f>
        <v>30600000</v>
      </c>
      <c r="E153" s="697">
        <f>E154</f>
        <v>150000000</v>
      </c>
      <c r="F153" s="697">
        <f>F154</f>
        <v>180600000</v>
      </c>
    </row>
    <row r="154" spans="1:6" ht="16.2" thickBot="1">
      <c r="A154" s="674" t="s">
        <v>1104</v>
      </c>
      <c r="B154" s="675" t="s">
        <v>1103</v>
      </c>
      <c r="C154" s="677">
        <v>0</v>
      </c>
      <c r="D154" s="676">
        <v>30600000</v>
      </c>
      <c r="E154" s="676">
        <v>150000000</v>
      </c>
      <c r="F154" s="676">
        <f>C154+D154+E154</f>
        <v>180600000</v>
      </c>
    </row>
    <row r="155" spans="1:6" ht="16.2" thickBot="1">
      <c r="A155" s="748" t="s">
        <v>1107</v>
      </c>
      <c r="B155" s="748" t="s">
        <v>1108</v>
      </c>
      <c r="C155" s="691">
        <f>C156+C164</f>
        <v>2772100441.9299998</v>
      </c>
      <c r="D155" s="691">
        <f>D156+D164</f>
        <v>1067600000</v>
      </c>
      <c r="E155" s="747">
        <f>E156+E164</f>
        <v>5472000000</v>
      </c>
      <c r="F155" s="691">
        <f>F156+F164</f>
        <v>9311700441.9300003</v>
      </c>
    </row>
    <row r="156" spans="1:6" ht="16.2" thickBot="1">
      <c r="A156" s="766" t="s">
        <v>1109</v>
      </c>
      <c r="B156" s="766" t="s">
        <v>377</v>
      </c>
      <c r="C156" s="767">
        <f>SUM(C157:C163)</f>
        <v>2422873374.7399998</v>
      </c>
      <c r="D156" s="767">
        <f>SUM(D157:D163)</f>
        <v>886600000</v>
      </c>
      <c r="E156" s="734">
        <f>SUM(E157:E163)</f>
        <v>4760000000</v>
      </c>
      <c r="F156" s="768">
        <f>SUM(F157:F163)</f>
        <v>8069473374.7399998</v>
      </c>
    </row>
    <row r="157" spans="1:6" ht="16.2" thickBot="1">
      <c r="A157" s="682" t="s">
        <v>375</v>
      </c>
      <c r="B157" s="682" t="s">
        <v>376</v>
      </c>
      <c r="C157" s="685">
        <f>'Personnel Details'!J60</f>
        <v>0</v>
      </c>
      <c r="D157" s="685">
        <v>76600000</v>
      </c>
      <c r="E157" s="718">
        <v>55000000</v>
      </c>
      <c r="F157" s="718">
        <f t="shared" ref="F157:F163" si="7">C157+D157+E157</f>
        <v>131600000</v>
      </c>
    </row>
    <row r="158" spans="1:6" ht="16.2" thickBot="1">
      <c r="A158" s="682" t="s">
        <v>1114</v>
      </c>
      <c r="B158" s="682" t="s">
        <v>377</v>
      </c>
      <c r="C158" s="685">
        <f>'Personnel Details'!J61</f>
        <v>2422873374.7399998</v>
      </c>
      <c r="D158" s="685">
        <f>'Details of OH Cost'!H1003</f>
        <v>455000000</v>
      </c>
      <c r="E158" s="718">
        <v>4505000000</v>
      </c>
      <c r="F158" s="718">
        <f t="shared" si="7"/>
        <v>7382873374.7399998</v>
      </c>
    </row>
    <row r="159" spans="1:6" ht="16.2" thickBot="1">
      <c r="A159" s="765" t="s">
        <v>1118</v>
      </c>
      <c r="B159" s="719" t="s">
        <v>1119</v>
      </c>
      <c r="C159" s="677">
        <v>0</v>
      </c>
      <c r="D159" s="676">
        <v>78000000</v>
      </c>
      <c r="E159" s="711">
        <v>0</v>
      </c>
      <c r="F159" s="710">
        <f t="shared" si="7"/>
        <v>78000000</v>
      </c>
    </row>
    <row r="160" spans="1:6" ht="16.2" thickBot="1">
      <c r="A160" s="749" t="s">
        <v>291</v>
      </c>
      <c r="B160" s="682" t="s">
        <v>292</v>
      </c>
      <c r="C160" s="677">
        <f>'Personnel Details'!J14</f>
        <v>0</v>
      </c>
      <c r="D160" s="676">
        <f>'Details of OH Cost'!H1072</f>
        <v>125000000</v>
      </c>
      <c r="E160" s="711">
        <v>200000000</v>
      </c>
      <c r="F160" s="710">
        <f t="shared" si="7"/>
        <v>325000000</v>
      </c>
    </row>
    <row r="161" spans="1:6" ht="16.2" thickBot="1">
      <c r="A161" s="682" t="s">
        <v>1124</v>
      </c>
      <c r="B161" s="696" t="s">
        <v>1125</v>
      </c>
      <c r="C161" s="684">
        <v>0</v>
      </c>
      <c r="D161" s="685">
        <v>50000000</v>
      </c>
      <c r="E161" s="713">
        <v>0</v>
      </c>
      <c r="F161" s="718">
        <f t="shared" si="7"/>
        <v>50000000</v>
      </c>
    </row>
    <row r="162" spans="1:6" ht="16.2" thickBot="1">
      <c r="A162" s="674" t="s">
        <v>1127</v>
      </c>
      <c r="B162" s="707" t="s">
        <v>1128</v>
      </c>
      <c r="C162" s="677">
        <v>0</v>
      </c>
      <c r="D162" s="676">
        <v>60000000</v>
      </c>
      <c r="E162" s="711">
        <v>0</v>
      </c>
      <c r="F162" s="710">
        <f t="shared" si="7"/>
        <v>60000000</v>
      </c>
    </row>
    <row r="163" spans="1:6" ht="20.25" customHeight="1" thickBot="1">
      <c r="A163" s="674" t="s">
        <v>1130</v>
      </c>
      <c r="B163" s="707" t="s">
        <v>1131</v>
      </c>
      <c r="C163" s="677">
        <v>0</v>
      </c>
      <c r="D163" s="676">
        <v>42000000</v>
      </c>
      <c r="E163" s="711">
        <v>0</v>
      </c>
      <c r="F163" s="710">
        <f t="shared" si="7"/>
        <v>42000000</v>
      </c>
    </row>
    <row r="164" spans="1:6" ht="16.2" thickBot="1">
      <c r="A164" s="671" t="s">
        <v>1133</v>
      </c>
      <c r="B164" s="671" t="s">
        <v>329</v>
      </c>
      <c r="C164" s="673">
        <f>SUM(C165:C167)</f>
        <v>349227067.19</v>
      </c>
      <c r="D164" s="673">
        <f>SUM(D165:D167)</f>
        <v>181000000</v>
      </c>
      <c r="E164" s="709">
        <f>SUM(E165:E167)</f>
        <v>712000000</v>
      </c>
      <c r="F164" s="709">
        <f>SUM(F165:F167)</f>
        <v>1242227067.1900001</v>
      </c>
    </row>
    <row r="165" spans="1:6" ht="16.2" thickBot="1">
      <c r="A165" s="674" t="s">
        <v>328</v>
      </c>
      <c r="B165" s="675" t="s">
        <v>329</v>
      </c>
      <c r="C165" s="676">
        <f>'Personnel Details'!J34</f>
        <v>339977108.94</v>
      </c>
      <c r="D165" s="676">
        <v>128000000</v>
      </c>
      <c r="E165" s="710">
        <v>480000000</v>
      </c>
      <c r="F165" s="710">
        <f>C165+D165+E165</f>
        <v>947977108.94000006</v>
      </c>
    </row>
    <row r="166" spans="1:6" ht="16.2" thickBot="1">
      <c r="A166" s="674" t="s">
        <v>378</v>
      </c>
      <c r="B166" s="675" t="s">
        <v>379</v>
      </c>
      <c r="C166" s="676">
        <f>'Personnel Details'!J62</f>
        <v>9249958.25</v>
      </c>
      <c r="D166" s="676">
        <v>34000000</v>
      </c>
      <c r="E166" s="676">
        <v>228000000</v>
      </c>
      <c r="F166" s="710">
        <f>C166+D166+E166</f>
        <v>271249958.25</v>
      </c>
    </row>
    <row r="167" spans="1:6" ht="17.25" customHeight="1" thickBot="1">
      <c r="A167" s="674" t="s">
        <v>1141</v>
      </c>
      <c r="B167" s="678" t="s">
        <v>1142</v>
      </c>
      <c r="C167" s="677">
        <v>0</v>
      </c>
      <c r="D167" s="676">
        <v>19000000</v>
      </c>
      <c r="E167" s="676">
        <v>4000000</v>
      </c>
      <c r="F167" s="676">
        <f>C167+D167+E167</f>
        <v>23000000</v>
      </c>
    </row>
    <row r="168" spans="1:6" ht="16.2" thickBot="1">
      <c r="A168" s="668" t="s">
        <v>1144</v>
      </c>
      <c r="B168" s="669" t="s">
        <v>1145</v>
      </c>
      <c r="C168" s="691">
        <f>C171</f>
        <v>38464111</v>
      </c>
      <c r="D168" s="691">
        <f>D169+D171</f>
        <v>12689809000</v>
      </c>
      <c r="E168" s="691">
        <f>E169+E171</f>
        <v>200000000</v>
      </c>
      <c r="F168" s="691">
        <f>F169+F171</f>
        <v>12928273111</v>
      </c>
    </row>
    <row r="169" spans="1:6" ht="16.2" thickBot="1">
      <c r="A169" s="671" t="s">
        <v>1146</v>
      </c>
      <c r="B169" s="690" t="s">
        <v>637</v>
      </c>
      <c r="C169" s="698">
        <f>C170</f>
        <v>0</v>
      </c>
      <c r="D169" s="697">
        <f>D170</f>
        <v>12599809000</v>
      </c>
      <c r="E169" s="698">
        <f>E170</f>
        <v>0</v>
      </c>
      <c r="F169" s="697">
        <f>F170</f>
        <v>12599809000</v>
      </c>
    </row>
    <row r="170" spans="1:6" ht="17.25" customHeight="1" thickBot="1">
      <c r="A170" s="674" t="s">
        <v>1147</v>
      </c>
      <c r="B170" s="678" t="s">
        <v>637</v>
      </c>
      <c r="C170" s="677">
        <v>0</v>
      </c>
      <c r="D170" s="676">
        <f>'Transfer Details'!H8</f>
        <v>12599809000</v>
      </c>
      <c r="E170" s="677">
        <v>0</v>
      </c>
      <c r="F170" s="676">
        <f>C170+D170+E170</f>
        <v>12599809000</v>
      </c>
    </row>
    <row r="171" spans="1:6" ht="17.25" customHeight="1" thickBot="1">
      <c r="A171" s="671" t="s">
        <v>1149</v>
      </c>
      <c r="B171" s="690" t="s">
        <v>337</v>
      </c>
      <c r="C171" s="697">
        <f>C172</f>
        <v>38464111</v>
      </c>
      <c r="D171" s="697">
        <f>D172</f>
        <v>90000000</v>
      </c>
      <c r="E171" s="697">
        <f>E172</f>
        <v>200000000</v>
      </c>
      <c r="F171" s="697">
        <f>F172</f>
        <v>328464111</v>
      </c>
    </row>
    <row r="172" spans="1:6" ht="16.2" thickBot="1">
      <c r="A172" s="674" t="s">
        <v>336</v>
      </c>
      <c r="B172" s="678" t="s">
        <v>337</v>
      </c>
      <c r="C172" s="676">
        <f>'Personnel Details'!J38</f>
        <v>38464111</v>
      </c>
      <c r="D172" s="676">
        <v>90000000</v>
      </c>
      <c r="E172" s="676">
        <f>300000000-'Pooled Fund detail Capital'!G28</f>
        <v>200000000</v>
      </c>
      <c r="F172" s="676">
        <f>C172+D172+E172</f>
        <v>328464111</v>
      </c>
    </row>
    <row r="173" spans="1:6" ht="16.2" thickBot="1">
      <c r="A173" s="668" t="s">
        <v>1152</v>
      </c>
      <c r="B173" s="669" t="s">
        <v>1153</v>
      </c>
      <c r="C173" s="691">
        <f>C174+C178+C184+C210+C224+C229+C231+C234</f>
        <v>36439631113.889984</v>
      </c>
      <c r="D173" s="691">
        <f>D174+D178+D184+D210+D224+D229+D231+D234</f>
        <v>17574595980</v>
      </c>
      <c r="E173" s="691">
        <f>E174+E178+E184+E210+E224+E229+E231+E234</f>
        <v>32204922650</v>
      </c>
      <c r="F173" s="691">
        <f>F174+F178+F184+F210+F224+F229+F231+F234</f>
        <v>86219149743.889984</v>
      </c>
    </row>
    <row r="174" spans="1:6" ht="16.2" thickBot="1">
      <c r="A174" s="679" t="s">
        <v>1154</v>
      </c>
      <c r="B174" s="680" t="s">
        <v>343</v>
      </c>
      <c r="C174" s="681">
        <f>C176+C177</f>
        <v>82420563.069999993</v>
      </c>
      <c r="D174" s="681">
        <f>D176+D177</f>
        <v>1087500000</v>
      </c>
      <c r="E174" s="681">
        <f>E176+E177</f>
        <v>380000000</v>
      </c>
      <c r="F174" s="681">
        <f>F176+F177</f>
        <v>1549920563.0700002</v>
      </c>
    </row>
    <row r="175" spans="1:6" ht="16.2" thickBot="1">
      <c r="A175" s="757"/>
      <c r="B175" s="755" t="s">
        <v>1459</v>
      </c>
      <c r="C175" s="758"/>
      <c r="D175" s="758"/>
      <c r="E175" s="758"/>
      <c r="F175" s="758"/>
    </row>
    <row r="176" spans="1:6" ht="16.2" thickBot="1">
      <c r="A176" s="682" t="s">
        <v>342</v>
      </c>
      <c r="B176" s="683" t="s">
        <v>343</v>
      </c>
      <c r="C176" s="685">
        <f>'Personnel Details'!J41</f>
        <v>55667554.490000002</v>
      </c>
      <c r="D176" s="685">
        <v>92500000</v>
      </c>
      <c r="E176" s="685">
        <f>350000000-'Pooled Fund detail Capital'!G9+'Project Details Capital'!G114</f>
        <v>360000000</v>
      </c>
      <c r="F176" s="685">
        <f>C176+D176+E176</f>
        <v>508167554.49000001</v>
      </c>
    </row>
    <row r="177" spans="1:6" ht="16.2" thickBot="1">
      <c r="A177" s="682" t="s">
        <v>114</v>
      </c>
      <c r="B177" s="683" t="s">
        <v>368</v>
      </c>
      <c r="C177" s="685">
        <f>'Personnel Details'!J55</f>
        <v>26753008.579999998</v>
      </c>
      <c r="D177" s="685">
        <f>915000000+'Grant Details '!G20-'Pooled Fund OH Cost'!G7</f>
        <v>995000000</v>
      </c>
      <c r="E177" s="685">
        <v>20000000</v>
      </c>
      <c r="F177" s="685">
        <f>C177+D177+E177</f>
        <v>1041753008.58</v>
      </c>
    </row>
    <row r="178" spans="1:6" ht="16.2" thickBot="1">
      <c r="A178" s="679" t="s">
        <v>1159</v>
      </c>
      <c r="B178" s="680" t="s">
        <v>339</v>
      </c>
      <c r="C178" s="681">
        <f>C179+C180+C181+C182+C183</f>
        <v>153200350.75999999</v>
      </c>
      <c r="D178" s="681">
        <f>D179+D180+D181+D182+D183</f>
        <v>596700000</v>
      </c>
      <c r="E178" s="681">
        <f>E179+E180+E181+E182+E183</f>
        <v>1311000000</v>
      </c>
      <c r="F178" s="681">
        <f>F179+F180+F181+F182+F183</f>
        <v>2060900350.76</v>
      </c>
    </row>
    <row r="179" spans="1:6" ht="16.2" thickBot="1">
      <c r="A179" s="674" t="s">
        <v>338</v>
      </c>
      <c r="B179" s="675" t="s">
        <v>339</v>
      </c>
      <c r="C179" s="676">
        <f>'Personnel Details'!J39</f>
        <v>153200350.75999999</v>
      </c>
      <c r="D179" s="676">
        <f>'Details of OH Cost'!H1150</f>
        <v>194500000</v>
      </c>
      <c r="E179" s="676">
        <f>903000000+'Project Details Capital'!G118</f>
        <v>911000000</v>
      </c>
      <c r="F179" s="676">
        <f>C179+D179+E179</f>
        <v>1258700350.76</v>
      </c>
    </row>
    <row r="180" spans="1:6" ht="24" customHeight="1" thickBot="1">
      <c r="A180" s="674" t="s">
        <v>1162</v>
      </c>
      <c r="B180" s="678" t="s">
        <v>1163</v>
      </c>
      <c r="C180" s="677">
        <v>0</v>
      </c>
      <c r="D180" s="676">
        <v>92200000</v>
      </c>
      <c r="E180" s="676">
        <v>40000000</v>
      </c>
      <c r="F180" s="676">
        <f>C180+D180+E180</f>
        <v>132200000</v>
      </c>
    </row>
    <row r="181" spans="1:6" ht="16.2" thickBot="1">
      <c r="A181" s="682" t="s">
        <v>1166</v>
      </c>
      <c r="B181" s="683" t="s">
        <v>1167</v>
      </c>
      <c r="C181" s="684">
        <v>0</v>
      </c>
      <c r="D181" s="685">
        <v>12000000</v>
      </c>
      <c r="E181" s="685">
        <v>0</v>
      </c>
      <c r="F181" s="718">
        <f>C181+D181+E181</f>
        <v>12000000</v>
      </c>
    </row>
    <row r="182" spans="1:6" ht="16.2" thickBot="1">
      <c r="A182" s="674" t="s">
        <v>447</v>
      </c>
      <c r="B182" s="675" t="s">
        <v>445</v>
      </c>
      <c r="C182" s="677">
        <v>0</v>
      </c>
      <c r="D182" s="676">
        <v>198000000</v>
      </c>
      <c r="E182" s="676">
        <f>135000000+'Project Details Capital'!G122</f>
        <v>160000000</v>
      </c>
      <c r="F182" s="676">
        <f>C182+D182+E182</f>
        <v>358000000</v>
      </c>
    </row>
    <row r="183" spans="1:6" ht="16.2" thickBot="1">
      <c r="A183" s="682" t="s">
        <v>1171</v>
      </c>
      <c r="B183" s="683" t="s">
        <v>1172</v>
      </c>
      <c r="C183" s="684">
        <v>0</v>
      </c>
      <c r="D183" s="685">
        <v>100000000</v>
      </c>
      <c r="E183" s="685">
        <v>200000000</v>
      </c>
      <c r="F183" s="685">
        <f>C183+D183+E183</f>
        <v>300000000</v>
      </c>
    </row>
    <row r="184" spans="1:6" ht="16.2" thickBot="1">
      <c r="A184" s="679" t="s">
        <v>1175</v>
      </c>
      <c r="B184" s="680" t="s">
        <v>321</v>
      </c>
      <c r="C184" s="681">
        <f>SUM(C185:C209)</f>
        <v>22351062056.23</v>
      </c>
      <c r="D184" s="681">
        <f>SUM(D185:D209)</f>
        <v>11072820000</v>
      </c>
      <c r="E184" s="681">
        <f>SUM(E185:E209)</f>
        <v>10208000000</v>
      </c>
      <c r="F184" s="681">
        <f>SUM(F185:F209)</f>
        <v>43631882056.229996</v>
      </c>
    </row>
    <row r="185" spans="1:6" ht="16.2" thickBot="1">
      <c r="A185" s="674" t="s">
        <v>320</v>
      </c>
      <c r="B185" s="675" t="s">
        <v>321</v>
      </c>
      <c r="C185" s="676">
        <f>'Personnel Details'!J29</f>
        <v>1535219523.5</v>
      </c>
      <c r="D185" s="676">
        <f>'Details of OH Cost'!H1194</f>
        <v>567000000</v>
      </c>
      <c r="E185" s="676">
        <v>2800000000</v>
      </c>
      <c r="F185" s="676">
        <f t="shared" ref="F185:F203" si="8">C185+D185+E185</f>
        <v>4902219523.5</v>
      </c>
    </row>
    <row r="186" spans="1:6" ht="16.2" thickBot="1">
      <c r="A186" s="674" t="s">
        <v>1179</v>
      </c>
      <c r="B186" s="675" t="s">
        <v>1180</v>
      </c>
      <c r="C186" s="684">
        <v>0</v>
      </c>
      <c r="D186" s="676">
        <v>10000000</v>
      </c>
      <c r="E186" s="677">
        <v>0</v>
      </c>
      <c r="F186" s="676">
        <f t="shared" si="8"/>
        <v>10000000</v>
      </c>
    </row>
    <row r="187" spans="1:6" ht="16.2" thickBot="1">
      <c r="A187" s="674" t="s">
        <v>1182</v>
      </c>
      <c r="B187" s="675" t="s">
        <v>1183</v>
      </c>
      <c r="C187" s="684">
        <v>0</v>
      </c>
      <c r="D187" s="676">
        <v>9000000</v>
      </c>
      <c r="E187" s="677">
        <v>0</v>
      </c>
      <c r="F187" s="676">
        <f t="shared" si="8"/>
        <v>9000000</v>
      </c>
    </row>
    <row r="188" spans="1:6" ht="16.2" thickBot="1">
      <c r="A188" s="674" t="s">
        <v>1185</v>
      </c>
      <c r="B188" s="675" t="s">
        <v>1186</v>
      </c>
      <c r="C188" s="684">
        <v>0</v>
      </c>
      <c r="D188" s="676">
        <v>7500000</v>
      </c>
      <c r="E188" s="676">
        <v>1000000</v>
      </c>
      <c r="F188" s="676">
        <f t="shared" si="8"/>
        <v>8500000</v>
      </c>
    </row>
    <row r="189" spans="1:6" ht="22.5" customHeight="1" thickBot="1">
      <c r="A189" s="682" t="s">
        <v>414</v>
      </c>
      <c r="B189" s="696" t="s">
        <v>415</v>
      </c>
      <c r="C189" s="676">
        <f>'Personnel Details'!J80</f>
        <v>256099564.06999999</v>
      </c>
      <c r="D189" s="676">
        <f>'Details of OH Cost'!H1236</f>
        <v>101400000</v>
      </c>
      <c r="E189" s="676">
        <v>3675000000</v>
      </c>
      <c r="F189" s="676">
        <f t="shared" si="8"/>
        <v>4032499564.0700002</v>
      </c>
    </row>
    <row r="190" spans="1:6" ht="15" customHeight="1" thickBot="1">
      <c r="A190" s="674" t="s">
        <v>1192</v>
      </c>
      <c r="B190" s="707" t="s">
        <v>1193</v>
      </c>
      <c r="C190" s="684">
        <v>0</v>
      </c>
      <c r="D190" s="676">
        <v>43200000</v>
      </c>
      <c r="E190" s="713">
        <v>0</v>
      </c>
      <c r="F190" s="676">
        <f t="shared" si="8"/>
        <v>43200000</v>
      </c>
    </row>
    <row r="191" spans="1:6" ht="16.2" thickBot="1">
      <c r="A191" s="674" t="s">
        <v>1195</v>
      </c>
      <c r="B191" s="674" t="s">
        <v>779</v>
      </c>
      <c r="C191" s="684">
        <v>0</v>
      </c>
      <c r="D191" s="676">
        <f>'Details of OH Cost'!H1268</f>
        <v>38000000</v>
      </c>
      <c r="E191" s="711">
        <v>0</v>
      </c>
      <c r="F191" s="718">
        <f t="shared" si="8"/>
        <v>38000000</v>
      </c>
    </row>
    <row r="192" spans="1:6" ht="16.2" thickBot="1">
      <c r="A192" s="682" t="s">
        <v>380</v>
      </c>
      <c r="B192" s="674" t="s">
        <v>381</v>
      </c>
      <c r="C192" s="676">
        <f>'Personnel Details'!J63</f>
        <v>39285464.840000004</v>
      </c>
      <c r="D192" s="676">
        <v>20000000</v>
      </c>
      <c r="E192" s="718">
        <v>48500000</v>
      </c>
      <c r="F192" s="718">
        <f t="shared" si="8"/>
        <v>107785464.84</v>
      </c>
    </row>
    <row r="193" spans="1:6" ht="16.2" thickBot="1">
      <c r="A193" s="674" t="s">
        <v>1199</v>
      </c>
      <c r="B193" s="682" t="s">
        <v>1200</v>
      </c>
      <c r="C193" s="684">
        <v>0</v>
      </c>
      <c r="D193" s="676">
        <f>'Grant Details '!H24</f>
        <v>5285820000</v>
      </c>
      <c r="E193" s="710">
        <v>230000000</v>
      </c>
      <c r="F193" s="710">
        <f t="shared" si="8"/>
        <v>5515820000</v>
      </c>
    </row>
    <row r="194" spans="1:6" ht="16.2" thickBot="1">
      <c r="A194" s="674" t="s">
        <v>1203</v>
      </c>
      <c r="B194" s="674" t="s">
        <v>1204</v>
      </c>
      <c r="C194" s="684">
        <v>0</v>
      </c>
      <c r="D194" s="676">
        <v>2740000000</v>
      </c>
      <c r="E194" s="710">
        <v>250000000</v>
      </c>
      <c r="F194" s="710">
        <f t="shared" si="8"/>
        <v>2990000000</v>
      </c>
    </row>
    <row r="195" spans="1:6" ht="16.2" thickBot="1">
      <c r="A195" s="674" t="s">
        <v>1206</v>
      </c>
      <c r="B195" s="707" t="s">
        <v>1207</v>
      </c>
      <c r="C195" s="750">
        <v>0</v>
      </c>
      <c r="D195" s="742">
        <v>950000000</v>
      </c>
      <c r="E195" s="710">
        <v>700000000</v>
      </c>
      <c r="F195" s="710">
        <f t="shared" si="8"/>
        <v>1650000000</v>
      </c>
    </row>
    <row r="196" spans="1:6" ht="16.2" thickBot="1">
      <c r="A196" s="682" t="s">
        <v>1208</v>
      </c>
      <c r="B196" s="682" t="s">
        <v>1209</v>
      </c>
      <c r="C196" s="746">
        <v>0</v>
      </c>
      <c r="D196" s="742">
        <v>950000000</v>
      </c>
      <c r="E196" s="718">
        <v>1350000000</v>
      </c>
      <c r="F196" s="718">
        <f t="shared" si="8"/>
        <v>2300000000</v>
      </c>
    </row>
    <row r="197" spans="1:6" ht="16.2" thickBot="1">
      <c r="A197" s="682" t="s">
        <v>552</v>
      </c>
      <c r="B197" s="682" t="s">
        <v>416</v>
      </c>
      <c r="C197" s="676">
        <f>'Personnel Details'!J81</f>
        <v>19968750058.540001</v>
      </c>
      <c r="D197" s="676">
        <v>63500000</v>
      </c>
      <c r="E197" s="718">
        <v>18000000</v>
      </c>
      <c r="F197" s="718">
        <f t="shared" si="8"/>
        <v>20050250058.540001</v>
      </c>
    </row>
    <row r="198" spans="1:6" ht="16.2" thickBot="1">
      <c r="A198" s="674" t="s">
        <v>1215</v>
      </c>
      <c r="B198" s="674" t="s">
        <v>1216</v>
      </c>
      <c r="C198" s="684">
        <v>0</v>
      </c>
      <c r="D198" s="676">
        <v>3600000</v>
      </c>
      <c r="E198" s="710">
        <v>1500000</v>
      </c>
      <c r="F198" s="710">
        <f t="shared" si="8"/>
        <v>5100000</v>
      </c>
    </row>
    <row r="199" spans="1:6" ht="16.2" thickBot="1">
      <c r="A199" s="674" t="s">
        <v>1218</v>
      </c>
      <c r="B199" s="674" t="s">
        <v>1219</v>
      </c>
      <c r="C199" s="684">
        <v>0</v>
      </c>
      <c r="D199" s="676">
        <v>3600000</v>
      </c>
      <c r="E199" s="710">
        <v>1000000</v>
      </c>
      <c r="F199" s="710">
        <f t="shared" si="8"/>
        <v>4600000</v>
      </c>
    </row>
    <row r="200" spans="1:6" ht="16.2" thickBot="1">
      <c r="A200" s="674" t="s">
        <v>1221</v>
      </c>
      <c r="B200" s="674" t="s">
        <v>1222</v>
      </c>
      <c r="C200" s="684">
        <v>0</v>
      </c>
      <c r="D200" s="676">
        <v>3600000</v>
      </c>
      <c r="E200" s="710">
        <v>1000000</v>
      </c>
      <c r="F200" s="710">
        <f t="shared" si="8"/>
        <v>4600000</v>
      </c>
    </row>
    <row r="201" spans="1:6" ht="16.2" thickBot="1">
      <c r="A201" s="674" t="s">
        <v>1224</v>
      </c>
      <c r="B201" s="674" t="s">
        <v>1225</v>
      </c>
      <c r="C201" s="684">
        <v>0</v>
      </c>
      <c r="D201" s="676">
        <v>3600000</v>
      </c>
      <c r="E201" s="710">
        <v>1000000</v>
      </c>
      <c r="F201" s="710">
        <f t="shared" si="8"/>
        <v>4600000</v>
      </c>
    </row>
    <row r="202" spans="1:6" ht="16.2" thickBot="1">
      <c r="A202" s="674" t="s">
        <v>1227</v>
      </c>
      <c r="B202" s="674" t="s">
        <v>1228</v>
      </c>
      <c r="C202" s="684">
        <v>0</v>
      </c>
      <c r="D202" s="676">
        <v>4600000</v>
      </c>
      <c r="E202" s="710">
        <v>500000</v>
      </c>
      <c r="F202" s="710">
        <f t="shared" si="8"/>
        <v>5100000</v>
      </c>
    </row>
    <row r="203" spans="1:6" ht="16.2" thickBot="1">
      <c r="A203" s="682" t="s">
        <v>1231</v>
      </c>
      <c r="B203" s="682" t="s">
        <v>1232</v>
      </c>
      <c r="C203" s="684">
        <v>0</v>
      </c>
      <c r="D203" s="685">
        <v>3600000</v>
      </c>
      <c r="E203" s="718">
        <v>1000000</v>
      </c>
      <c r="F203" s="718">
        <f t="shared" si="8"/>
        <v>4600000</v>
      </c>
    </row>
    <row r="204" spans="1:6" ht="16.2" thickBot="1">
      <c r="A204" s="686"/>
      <c r="B204" s="755" t="s">
        <v>1460</v>
      </c>
      <c r="C204" s="754"/>
      <c r="D204" s="687"/>
      <c r="E204" s="687"/>
      <c r="F204" s="687"/>
    </row>
    <row r="205" spans="1:6" ht="16.2" thickBot="1">
      <c r="A205" s="682" t="s">
        <v>1235</v>
      </c>
      <c r="B205" s="682" t="s">
        <v>1236</v>
      </c>
      <c r="C205" s="684">
        <v>0</v>
      </c>
      <c r="D205" s="685">
        <v>3600000</v>
      </c>
      <c r="E205" s="718">
        <v>1500000</v>
      </c>
      <c r="F205" s="718">
        <f>C205+D205+E205</f>
        <v>5100000</v>
      </c>
    </row>
    <row r="206" spans="1:6" ht="16.2" thickBot="1">
      <c r="A206" s="674" t="s">
        <v>1238</v>
      </c>
      <c r="B206" s="674" t="s">
        <v>1239</v>
      </c>
      <c r="C206" s="684">
        <v>0</v>
      </c>
      <c r="D206" s="676">
        <v>3600000</v>
      </c>
      <c r="E206" s="710">
        <v>1500000</v>
      </c>
      <c r="F206" s="710">
        <f>C206+D206+E206</f>
        <v>5100000</v>
      </c>
    </row>
    <row r="207" spans="1:6" ht="16.2" thickBot="1">
      <c r="A207" s="674" t="s">
        <v>1241</v>
      </c>
      <c r="B207" s="674" t="s">
        <v>1242</v>
      </c>
      <c r="C207" s="684">
        <v>0</v>
      </c>
      <c r="D207" s="676">
        <v>3600000</v>
      </c>
      <c r="E207" s="710">
        <v>1500000</v>
      </c>
      <c r="F207" s="710">
        <f>C207+D207+E207</f>
        <v>5100000</v>
      </c>
    </row>
    <row r="208" spans="1:6" ht="16.2" thickBot="1">
      <c r="A208" s="674" t="s">
        <v>280</v>
      </c>
      <c r="B208" s="674" t="s">
        <v>281</v>
      </c>
      <c r="C208" s="676">
        <f>'Personnel Details'!J8</f>
        <v>529210471.81999999</v>
      </c>
      <c r="D208" s="676">
        <v>38000000</v>
      </c>
      <c r="E208" s="676">
        <v>1105000000</v>
      </c>
      <c r="F208" s="710">
        <f>C208+D208+E208</f>
        <v>1672210471.8199999</v>
      </c>
    </row>
    <row r="209" spans="1:6" ht="16.2" thickBot="1">
      <c r="A209" s="674" t="s">
        <v>388</v>
      </c>
      <c r="B209" s="674" t="s">
        <v>389</v>
      </c>
      <c r="C209" s="676">
        <f>'Personnel Details'!J67</f>
        <v>22496973.460000001</v>
      </c>
      <c r="D209" s="676">
        <v>216000000</v>
      </c>
      <c r="E209" s="676">
        <v>20000000</v>
      </c>
      <c r="F209" s="676">
        <f>C209+D209+E209</f>
        <v>258496973.46000001</v>
      </c>
    </row>
    <row r="210" spans="1:6" ht="16.2" thickBot="1">
      <c r="A210" s="679" t="s">
        <v>1249</v>
      </c>
      <c r="B210" s="680" t="s">
        <v>325</v>
      </c>
      <c r="C210" s="681">
        <f>C211+C212+C213+C214+C215+C216+C217+C218+C219+C220+C221+C222+C223</f>
        <v>12811031250.889999</v>
      </c>
      <c r="D210" s="681">
        <f>SUM(D211:D223)</f>
        <v>1583080000</v>
      </c>
      <c r="E210" s="681">
        <f>SUM(E211:E223)</f>
        <v>13881200000</v>
      </c>
      <c r="F210" s="681">
        <f>SUM(F211:F223)</f>
        <v>28275311250.889999</v>
      </c>
    </row>
    <row r="211" spans="1:6" ht="16.2" thickBot="1">
      <c r="A211" s="682" t="s">
        <v>139</v>
      </c>
      <c r="B211" s="683" t="s">
        <v>325</v>
      </c>
      <c r="C211" s="685">
        <f>'Personnel Details'!J32</f>
        <v>830839095.44000006</v>
      </c>
      <c r="D211" s="685">
        <f>'Details of OH Cost'!H1319</f>
        <v>237499999.99999997</v>
      </c>
      <c r="E211" s="685">
        <f>1661200000+'Project Details Capital'!G126</f>
        <v>3161200000</v>
      </c>
      <c r="F211" s="685">
        <f t="shared" ref="F211:F223" si="9">C211+D211+E211</f>
        <v>4229539095.4400001</v>
      </c>
    </row>
    <row r="212" spans="1:6" ht="20.25" customHeight="1" thickBot="1">
      <c r="A212" s="674" t="s">
        <v>1254</v>
      </c>
      <c r="B212" s="678" t="s">
        <v>1255</v>
      </c>
      <c r="C212" s="677">
        <v>0</v>
      </c>
      <c r="D212" s="676">
        <f>'Details of OH Cost'!H1348</f>
        <v>86000000</v>
      </c>
      <c r="E212" s="677">
        <v>0</v>
      </c>
      <c r="F212" s="676">
        <f t="shared" si="9"/>
        <v>86000000</v>
      </c>
    </row>
    <row r="213" spans="1:6" ht="16.2" thickBot="1">
      <c r="A213" s="674" t="s">
        <v>1257</v>
      </c>
      <c r="B213" s="675" t="s">
        <v>1258</v>
      </c>
      <c r="C213" s="677">
        <v>0</v>
      </c>
      <c r="D213" s="676">
        <v>39500000</v>
      </c>
      <c r="E213" s="676">
        <v>286000000</v>
      </c>
      <c r="F213" s="676">
        <f t="shared" si="9"/>
        <v>325500000</v>
      </c>
    </row>
    <row r="214" spans="1:6" ht="16.2" thickBot="1">
      <c r="A214" s="674" t="s">
        <v>289</v>
      </c>
      <c r="B214" s="675" t="s">
        <v>290</v>
      </c>
      <c r="C214" s="676">
        <f>'Personnel Details'!J13</f>
        <v>64406785.799999997</v>
      </c>
      <c r="D214" s="676">
        <v>489500000</v>
      </c>
      <c r="E214" s="676">
        <f>1750000000+'Project Details Capital'!G129</f>
        <v>1840000000</v>
      </c>
      <c r="F214" s="676">
        <f t="shared" si="9"/>
        <v>2393906785.8000002</v>
      </c>
    </row>
    <row r="215" spans="1:6" ht="16.2" thickBot="1">
      <c r="A215" s="674" t="s">
        <v>402</v>
      </c>
      <c r="B215" s="675" t="s">
        <v>403</v>
      </c>
      <c r="C215" s="676">
        <f>'Personnel Details'!J74</f>
        <v>1687367172.4400001</v>
      </c>
      <c r="D215" s="676">
        <v>127580000</v>
      </c>
      <c r="E215" s="676">
        <f>107000000-'Pooled Fund detail Capital'!G34</f>
        <v>87000000</v>
      </c>
      <c r="F215" s="676">
        <f t="shared" si="9"/>
        <v>1901947172.4400001</v>
      </c>
    </row>
    <row r="216" spans="1:6" ht="17.25" customHeight="1" thickBot="1">
      <c r="A216" s="674" t="s">
        <v>773</v>
      </c>
      <c r="B216" s="678" t="s">
        <v>774</v>
      </c>
      <c r="C216" s="677">
        <v>0</v>
      </c>
      <c r="D216" s="676">
        <f>'Pool Fund Grant'!H10</f>
        <v>350000000</v>
      </c>
      <c r="E216" s="676">
        <f>7250000000+'Project Details Capital'!G133</f>
        <v>7390000000</v>
      </c>
      <c r="F216" s="676">
        <f t="shared" si="9"/>
        <v>7740000000</v>
      </c>
    </row>
    <row r="217" spans="1:6" ht="16.2" thickBot="1">
      <c r="A217" s="674" t="s">
        <v>301</v>
      </c>
      <c r="B217" s="675" t="s">
        <v>302</v>
      </c>
      <c r="C217" s="676">
        <f>'Personnel Details'!J19</f>
        <v>10183130912.98</v>
      </c>
      <c r="D217" s="676">
        <v>79000000</v>
      </c>
      <c r="E217" s="676">
        <f>495000000+'Project Details Capital'!G137</f>
        <v>795000000</v>
      </c>
      <c r="F217" s="676">
        <f t="shared" si="9"/>
        <v>11057130912.98</v>
      </c>
    </row>
    <row r="218" spans="1:6" ht="16.2" thickBot="1">
      <c r="A218" s="674" t="s">
        <v>1271</v>
      </c>
      <c r="B218" s="675" t="s">
        <v>1272</v>
      </c>
      <c r="C218" s="677">
        <v>0</v>
      </c>
      <c r="D218" s="676">
        <v>36000000</v>
      </c>
      <c r="E218" s="677">
        <v>0</v>
      </c>
      <c r="F218" s="676">
        <f t="shared" si="9"/>
        <v>36000000</v>
      </c>
    </row>
    <row r="219" spans="1:6" ht="16.2" thickBot="1">
      <c r="A219" s="674" t="s">
        <v>1274</v>
      </c>
      <c r="B219" s="675" t="s">
        <v>1275</v>
      </c>
      <c r="C219" s="677">
        <v>0</v>
      </c>
      <c r="D219" s="676">
        <f>'Details of OH Cost'!H1391</f>
        <v>9000000</v>
      </c>
      <c r="E219" s="676">
        <v>2000000</v>
      </c>
      <c r="F219" s="676">
        <f t="shared" si="9"/>
        <v>11000000</v>
      </c>
    </row>
    <row r="220" spans="1:6" ht="16.2" thickBot="1">
      <c r="A220" s="682" t="s">
        <v>1278</v>
      </c>
      <c r="B220" s="683" t="s">
        <v>1279</v>
      </c>
      <c r="C220" s="684">
        <v>0</v>
      </c>
      <c r="D220" s="685">
        <v>10000000</v>
      </c>
      <c r="E220" s="685">
        <v>26000000</v>
      </c>
      <c r="F220" s="685">
        <f t="shared" si="9"/>
        <v>36000000</v>
      </c>
    </row>
    <row r="221" spans="1:6" ht="16.2" thickBot="1">
      <c r="A221" s="682" t="s">
        <v>1282</v>
      </c>
      <c r="B221" s="683" t="s">
        <v>1283</v>
      </c>
      <c r="C221" s="684">
        <v>0</v>
      </c>
      <c r="D221" s="685">
        <v>33000000</v>
      </c>
      <c r="E221" s="685">
        <v>162000000</v>
      </c>
      <c r="F221" s="685">
        <f t="shared" si="9"/>
        <v>195000000</v>
      </c>
    </row>
    <row r="222" spans="1:6" ht="16.2" thickBot="1">
      <c r="A222" s="674" t="s">
        <v>1285</v>
      </c>
      <c r="B222" s="675" t="s">
        <v>1286</v>
      </c>
      <c r="C222" s="677">
        <v>0</v>
      </c>
      <c r="D222" s="676">
        <v>12000000</v>
      </c>
      <c r="E222" s="676">
        <v>120000000</v>
      </c>
      <c r="F222" s="676">
        <f t="shared" si="9"/>
        <v>132000000</v>
      </c>
    </row>
    <row r="223" spans="1:6" ht="16.2" thickBot="1">
      <c r="A223" s="682" t="s">
        <v>356</v>
      </c>
      <c r="B223" s="688" t="s">
        <v>357</v>
      </c>
      <c r="C223" s="685">
        <f>'Personnel Details'!J49</f>
        <v>45287284.229999997</v>
      </c>
      <c r="D223" s="685">
        <v>74000000</v>
      </c>
      <c r="E223" s="685">
        <v>12000000</v>
      </c>
      <c r="F223" s="676">
        <f t="shared" si="9"/>
        <v>131287284.22999999</v>
      </c>
    </row>
    <row r="224" spans="1:6" ht="16.2" thickBot="1">
      <c r="A224" s="679" t="s">
        <v>1291</v>
      </c>
      <c r="B224" s="680" t="s">
        <v>323</v>
      </c>
      <c r="C224" s="681">
        <f>SUM(C225:C228)</f>
        <v>473638075.34000003</v>
      </c>
      <c r="D224" s="681">
        <f>SUM(D225:D228)</f>
        <v>311448500</v>
      </c>
      <c r="E224" s="681">
        <f>SUM(E225:E228)</f>
        <v>3274722650</v>
      </c>
      <c r="F224" s="681">
        <f>SUM(F225:F228)</f>
        <v>4059809225.3400002</v>
      </c>
    </row>
    <row r="225" spans="1:7" ht="16.2" thickBot="1">
      <c r="A225" s="674" t="s">
        <v>322</v>
      </c>
      <c r="B225" s="675" t="s">
        <v>323</v>
      </c>
      <c r="C225" s="699">
        <f>'Personnel Details'!J30</f>
        <v>167697189.69</v>
      </c>
      <c r="D225" s="676">
        <v>185000000</v>
      </c>
      <c r="E225" s="676">
        <f>825000000+36000000</f>
        <v>861000000</v>
      </c>
      <c r="F225" s="676">
        <f>C225+D225+E225</f>
        <v>1213697189.6900001</v>
      </c>
    </row>
    <row r="226" spans="1:7" ht="16.2" thickBot="1">
      <c r="A226" s="674" t="s">
        <v>344</v>
      </c>
      <c r="B226" s="675" t="s">
        <v>345</v>
      </c>
      <c r="C226" s="676">
        <f>'Personnel Details'!J42</f>
        <v>39639624.909999996</v>
      </c>
      <c r="D226" s="676">
        <v>8700000</v>
      </c>
      <c r="E226" s="676">
        <v>1350000000</v>
      </c>
      <c r="F226" s="676">
        <f>C226+D226+E226</f>
        <v>1398339624.9100001</v>
      </c>
    </row>
    <row r="227" spans="1:7" ht="16.2" thickBot="1">
      <c r="A227" s="674" t="s">
        <v>1297</v>
      </c>
      <c r="B227" s="675" t="s">
        <v>1298</v>
      </c>
      <c r="C227" s="677">
        <v>0</v>
      </c>
      <c r="D227" s="676">
        <v>40000000</v>
      </c>
      <c r="E227" s="676">
        <v>127000000</v>
      </c>
      <c r="F227" s="676">
        <f>C227+D227+E227</f>
        <v>167000000</v>
      </c>
    </row>
    <row r="228" spans="1:7" ht="16.2" thickBot="1">
      <c r="A228" s="674" t="s">
        <v>394</v>
      </c>
      <c r="B228" s="675" t="s">
        <v>395</v>
      </c>
      <c r="C228" s="676">
        <f>'Personnel Details'!J70</f>
        <v>266301260.74000001</v>
      </c>
      <c r="D228" s="676">
        <f>'Details of OH Cost'!H1450</f>
        <v>77748500</v>
      </c>
      <c r="E228" s="676">
        <f>808000000+'Project Details Capital'!G140</f>
        <v>936722650</v>
      </c>
      <c r="F228" s="676">
        <f>C228+D228+E228</f>
        <v>1280772410.74</v>
      </c>
    </row>
    <row r="229" spans="1:7" ht="16.2" thickBot="1">
      <c r="A229" s="671" t="s">
        <v>1305</v>
      </c>
      <c r="B229" s="672" t="s">
        <v>393</v>
      </c>
      <c r="C229" s="673">
        <f>C230</f>
        <v>400640211.69999999</v>
      </c>
      <c r="D229" s="673">
        <f>D230</f>
        <v>225000000</v>
      </c>
      <c r="E229" s="673">
        <f>E230</f>
        <v>300000000</v>
      </c>
      <c r="F229" s="673">
        <f>F230</f>
        <v>925640211.70000005</v>
      </c>
    </row>
    <row r="230" spans="1:7" ht="16.2" thickBot="1">
      <c r="A230" s="674" t="s">
        <v>392</v>
      </c>
      <c r="B230" s="675" t="s">
        <v>393</v>
      </c>
      <c r="C230" s="676">
        <f>'Personnel Details'!J69</f>
        <v>400640211.69999999</v>
      </c>
      <c r="D230" s="676">
        <v>225000000</v>
      </c>
      <c r="E230" s="676">
        <f>900000000-'Pooled Fund detail Capital'!G25</f>
        <v>300000000</v>
      </c>
      <c r="F230" s="676">
        <f>C230+D230+E230</f>
        <v>925640211.70000005</v>
      </c>
    </row>
    <row r="231" spans="1:7" ht="24" customHeight="1" thickBot="1">
      <c r="A231" s="671" t="s">
        <v>1309</v>
      </c>
      <c r="B231" s="690" t="s">
        <v>333</v>
      </c>
      <c r="C231" s="673">
        <f>C232</f>
        <v>71758972.560000002</v>
      </c>
      <c r="D231" s="673">
        <f>D232</f>
        <v>2635047480</v>
      </c>
      <c r="E231" s="673">
        <f>E232</f>
        <v>42500000</v>
      </c>
      <c r="F231" s="673">
        <f>F232</f>
        <v>2749306452.5599999</v>
      </c>
    </row>
    <row r="232" spans="1:7" ht="16.2" thickBot="1">
      <c r="A232" s="682" t="s">
        <v>332</v>
      </c>
      <c r="B232" s="688" t="s">
        <v>333</v>
      </c>
      <c r="C232" s="685">
        <f>'Personnel Details'!J36</f>
        <v>71758972.560000002</v>
      </c>
      <c r="D232" s="685">
        <v>2635047480</v>
      </c>
      <c r="E232" s="685">
        <v>42500000</v>
      </c>
      <c r="F232" s="685">
        <f>C232+D232+E232</f>
        <v>2749306452.5599999</v>
      </c>
    </row>
    <row r="233" spans="1:7" ht="16.2" thickBot="1">
      <c r="A233" s="686"/>
      <c r="B233" s="783" t="s">
        <v>1461</v>
      </c>
      <c r="C233" s="687"/>
      <c r="D233" s="687"/>
      <c r="E233" s="687"/>
      <c r="F233" s="687"/>
    </row>
    <row r="234" spans="1:7" ht="18" customHeight="1" thickBot="1">
      <c r="A234" s="679" t="s">
        <v>1312</v>
      </c>
      <c r="B234" s="694" t="s">
        <v>1313</v>
      </c>
      <c r="C234" s="681">
        <f>SUM(C235:C236)</f>
        <v>95879633.340000004</v>
      </c>
      <c r="D234" s="681">
        <f>SUM(D235:D236)</f>
        <v>63000000</v>
      </c>
      <c r="E234" s="681">
        <f>SUM(E235:E236)</f>
        <v>2807500000</v>
      </c>
      <c r="F234" s="681">
        <f>SUM(F235:F236)</f>
        <v>2966379633.3400002</v>
      </c>
    </row>
    <row r="235" spans="1:7" ht="16.2" thickBot="1">
      <c r="A235" s="674" t="s">
        <v>295</v>
      </c>
      <c r="B235" s="678" t="s">
        <v>296</v>
      </c>
      <c r="C235" s="676">
        <f>'Personnel Details'!J16</f>
        <v>95879633.340000004</v>
      </c>
      <c r="D235" s="676">
        <v>35000000</v>
      </c>
      <c r="E235" s="676">
        <v>990000000</v>
      </c>
      <c r="F235" s="676">
        <f>C235+D235+E235</f>
        <v>1120879633.3399999</v>
      </c>
    </row>
    <row r="236" spans="1:7" ht="17.100000000000001" customHeight="1" thickBot="1">
      <c r="A236" s="674" t="s">
        <v>150</v>
      </c>
      <c r="B236" s="678" t="s">
        <v>444</v>
      </c>
      <c r="C236" s="677">
        <v>0</v>
      </c>
      <c r="D236" s="676">
        <v>28000000</v>
      </c>
      <c r="E236" s="676">
        <f>517500000+'Project Details Capital'!G143</f>
        <v>1817500000</v>
      </c>
      <c r="F236" s="676">
        <f>C236+D236+E236</f>
        <v>1845500000</v>
      </c>
    </row>
    <row r="237" spans="1:7">
      <c r="B237" s="752"/>
      <c r="C237" s="240"/>
      <c r="D237" s="240"/>
      <c r="E237" s="240"/>
      <c r="F237" s="240"/>
      <c r="G237" s="240"/>
    </row>
    <row r="238" spans="1:7">
      <c r="A238" s="895"/>
      <c r="B238" s="895"/>
      <c r="C238" s="895"/>
      <c r="D238" s="895"/>
      <c r="E238" s="895"/>
      <c r="F238" s="895"/>
    </row>
    <row r="265" spans="2:3" ht="15.6">
      <c r="B265" s="784" t="s">
        <v>1480</v>
      </c>
      <c r="C265" s="357" t="s">
        <v>1319</v>
      </c>
    </row>
  </sheetData>
  <mergeCells count="5">
    <mergeCell ref="A1:F1"/>
    <mergeCell ref="A2:F2"/>
    <mergeCell ref="A3:F3"/>
    <mergeCell ref="A4:F4"/>
    <mergeCell ref="A238:F238"/>
  </mergeCells>
  <pageMargins left="0.7" right="0.7" top="0.75" bottom="0.75" header="0.3" footer="0.3"/>
  <pageSetup scale="92" firstPageNumber="43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0"/>
  <sheetViews>
    <sheetView topLeftCell="A27" workbookViewId="0">
      <selection activeCell="H44" sqref="H44"/>
    </sheetView>
  </sheetViews>
  <sheetFormatPr defaultRowHeight="14.4"/>
  <cols>
    <col min="1" max="1" width="41" customWidth="1"/>
    <col min="2" max="2" width="18" bestFit="1" customWidth="1"/>
  </cols>
  <sheetData>
    <row r="1" spans="1:5">
      <c r="A1" s="895" t="s">
        <v>728</v>
      </c>
      <c r="B1" s="895"/>
    </row>
    <row r="2" spans="1:5">
      <c r="A2" s="895" t="s">
        <v>597</v>
      </c>
      <c r="B2" s="895"/>
      <c r="C2" s="83"/>
      <c r="D2" s="83"/>
      <c r="E2" s="83"/>
    </row>
    <row r="3" spans="1:5">
      <c r="A3" s="897" t="s">
        <v>625</v>
      </c>
      <c r="B3" s="897"/>
      <c r="C3" s="253"/>
      <c r="D3" s="253"/>
      <c r="E3" s="253"/>
    </row>
    <row r="4" spans="1:5">
      <c r="A4" s="42" t="s">
        <v>598</v>
      </c>
      <c r="B4" s="199">
        <v>2000000000</v>
      </c>
    </row>
    <row r="5" spans="1:5">
      <c r="A5" s="42" t="s">
        <v>599</v>
      </c>
      <c r="B5" s="199">
        <v>7000000000</v>
      </c>
    </row>
    <row r="6" spans="1:5">
      <c r="A6" s="42" t="s">
        <v>600</v>
      </c>
      <c r="B6" s="199">
        <v>5000000000</v>
      </c>
    </row>
    <row r="7" spans="1:5">
      <c r="A7" s="42" t="s">
        <v>601</v>
      </c>
      <c r="B7" s="199">
        <v>15000000000</v>
      </c>
    </row>
    <row r="8" spans="1:5">
      <c r="A8" s="42" t="s">
        <v>602</v>
      </c>
      <c r="B8" s="199">
        <v>10000000000</v>
      </c>
    </row>
    <row r="9" spans="1:5">
      <c r="A9" s="42" t="s">
        <v>603</v>
      </c>
      <c r="B9" s="199">
        <v>2000000000</v>
      </c>
    </row>
    <row r="10" spans="1:5" ht="15" thickBot="1">
      <c r="A10" s="168" t="s">
        <v>544</v>
      </c>
      <c r="B10" s="247">
        <v>1378400000</v>
      </c>
    </row>
    <row r="11" spans="1:5" ht="15" thickBot="1">
      <c r="A11" s="248" t="s">
        <v>604</v>
      </c>
      <c r="B11" s="249">
        <f>SUM(B4:B10)</f>
        <v>42378400000</v>
      </c>
    </row>
    <row r="13" spans="1:5">
      <c r="A13" s="896" t="s">
        <v>605</v>
      </c>
      <c r="B13" s="896"/>
    </row>
    <row r="14" spans="1:5">
      <c r="A14" s="42" t="s">
        <v>606</v>
      </c>
      <c r="B14" s="199">
        <v>5734258017</v>
      </c>
    </row>
    <row r="15" spans="1:5" ht="15" thickBot="1">
      <c r="A15" s="51" t="s">
        <v>607</v>
      </c>
      <c r="B15" s="247">
        <v>5000000000</v>
      </c>
    </row>
    <row r="16" spans="1:5" ht="15" thickBot="1">
      <c r="A16" s="248" t="s">
        <v>604</v>
      </c>
      <c r="B16" s="249">
        <f>SUM(B14:B15)</f>
        <v>10734258017</v>
      </c>
    </row>
    <row r="17" spans="1:2" ht="15" thickBot="1">
      <c r="A17" s="246" t="s">
        <v>626</v>
      </c>
      <c r="B17" s="250">
        <f>B11-B16</f>
        <v>31644141983</v>
      </c>
    </row>
    <row r="19" spans="1:2">
      <c r="A19" s="896" t="s">
        <v>608</v>
      </c>
      <c r="B19" s="896"/>
    </row>
    <row r="20" spans="1:2">
      <c r="A20" s="42" t="s">
        <v>609</v>
      </c>
      <c r="B20" s="199">
        <v>2406791261.1100001</v>
      </c>
    </row>
    <row r="21" spans="1:2">
      <c r="A21" s="42" t="s">
        <v>610</v>
      </c>
      <c r="B21" s="199">
        <v>726172038.36000001</v>
      </c>
    </row>
    <row r="22" spans="1:2">
      <c r="A22" s="42" t="s">
        <v>611</v>
      </c>
      <c r="B22" s="199">
        <v>4666658.79</v>
      </c>
    </row>
    <row r="23" spans="1:2">
      <c r="A23" s="42" t="s">
        <v>612</v>
      </c>
      <c r="B23" s="199">
        <v>501570016.11000001</v>
      </c>
    </row>
    <row r="24" spans="1:2">
      <c r="A24" s="209" t="s">
        <v>613</v>
      </c>
      <c r="B24" s="170">
        <f>SUM(B20:B23)</f>
        <v>3639199974.3700004</v>
      </c>
    </row>
    <row r="25" spans="1:2" ht="15" thickBot="1">
      <c r="A25" s="51" t="s">
        <v>614</v>
      </c>
      <c r="B25" s="247">
        <v>520000000</v>
      </c>
    </row>
    <row r="26" spans="1:2" ht="15" thickBot="1">
      <c r="A26" s="248" t="s">
        <v>615</v>
      </c>
      <c r="B26" s="251">
        <f>B24+B25</f>
        <v>4159199974.3700004</v>
      </c>
    </row>
    <row r="28" spans="1:2">
      <c r="A28" s="897" t="s">
        <v>616</v>
      </c>
      <c r="B28" s="897"/>
    </row>
    <row r="29" spans="1:2">
      <c r="A29" s="42" t="s">
        <v>617</v>
      </c>
      <c r="B29" s="199">
        <v>9983290548.3400002</v>
      </c>
    </row>
    <row r="30" spans="1:2">
      <c r="A30" s="42" t="s">
        <v>618</v>
      </c>
      <c r="B30" s="199">
        <v>5367409357.5600004</v>
      </c>
    </row>
    <row r="31" spans="1:2">
      <c r="A31" s="42" t="s">
        <v>619</v>
      </c>
      <c r="B31" s="199">
        <v>185000000</v>
      </c>
    </row>
    <row r="32" spans="1:2">
      <c r="A32" s="42" t="s">
        <v>620</v>
      </c>
      <c r="B32" s="199">
        <v>15761978000</v>
      </c>
    </row>
    <row r="33" spans="1:3" ht="15" thickBot="1">
      <c r="A33" s="51" t="s">
        <v>621</v>
      </c>
      <c r="B33" s="247">
        <v>2048600000</v>
      </c>
    </row>
    <row r="34" spans="1:3" ht="15" thickBot="1">
      <c r="A34" s="248" t="s">
        <v>622</v>
      </c>
      <c r="B34" s="251">
        <f>SUM(B29:B33)</f>
        <v>33346277905.900002</v>
      </c>
    </row>
    <row r="35" spans="1:3" ht="15" thickBot="1">
      <c r="A35" s="51" t="s">
        <v>623</v>
      </c>
      <c r="B35" s="252">
        <v>4804700000</v>
      </c>
    </row>
    <row r="36" spans="1:3" ht="15" thickBot="1">
      <c r="A36" s="248" t="s">
        <v>624</v>
      </c>
      <c r="B36" s="251">
        <f>B34+B35</f>
        <v>38150977905.900002</v>
      </c>
    </row>
    <row r="40" spans="1:3" ht="15.6">
      <c r="C40" s="806"/>
    </row>
  </sheetData>
  <mergeCells count="6">
    <mergeCell ref="A1:B1"/>
    <mergeCell ref="A13:B13"/>
    <mergeCell ref="A19:B19"/>
    <mergeCell ref="A28:B28"/>
    <mergeCell ref="A3:B3"/>
    <mergeCell ref="A2:B2"/>
  </mergeCells>
  <conditionalFormatting sqref="C40">
    <cfRule type="expression" dxfId="7" priority="1">
      <formula>$J40=9</formula>
    </cfRule>
    <cfRule type="expression" dxfId="6" priority="2">
      <formula>$J40=7</formula>
    </cfRule>
    <cfRule type="expression" dxfId="5" priority="3">
      <formula>$J40=6</formula>
    </cfRule>
    <cfRule type="expression" dxfId="4" priority="4">
      <formula>$J40=5</formula>
    </cfRule>
    <cfRule type="expression" dxfId="3" priority="5">
      <formula>$J40=4</formula>
    </cfRule>
    <cfRule type="expression" dxfId="2" priority="6">
      <formula>$J40=3</formula>
    </cfRule>
    <cfRule type="expression" dxfId="1" priority="7">
      <formula>$J40=2</formula>
    </cfRule>
    <cfRule type="expression" dxfId="0" priority="8">
      <formula>$J40=1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260"/>
  <sheetViews>
    <sheetView zoomScale="70" zoomScaleNormal="70" workbookViewId="0">
      <pane ySplit="5" topLeftCell="A6" activePane="bottomLeft" state="frozen"/>
      <selection pane="bottomLeft" activeCell="L25" sqref="L25"/>
    </sheetView>
  </sheetViews>
  <sheetFormatPr defaultRowHeight="14.4"/>
  <cols>
    <col min="1" max="1" width="15.5546875" customWidth="1"/>
    <col min="2" max="2" width="61.44140625" customWidth="1"/>
    <col min="3" max="3" width="13.44140625" hidden="1" customWidth="1"/>
    <col min="4" max="4" width="23.77734375" hidden="1" customWidth="1"/>
    <col min="5" max="5" width="22.44140625" customWidth="1"/>
    <col min="6" max="6" width="33" customWidth="1"/>
    <col min="7" max="8" width="22.5546875" bestFit="1" customWidth="1"/>
    <col min="13" max="13" width="23" bestFit="1" customWidth="1"/>
  </cols>
  <sheetData>
    <row r="1" spans="1:14" ht="15" customHeight="1">
      <c r="A1" s="893" t="s">
        <v>1336</v>
      </c>
      <c r="B1" s="893"/>
      <c r="C1" s="893"/>
      <c r="D1" s="893"/>
      <c r="E1" s="893"/>
      <c r="F1" s="893"/>
    </row>
    <row r="2" spans="1:14" ht="15" customHeight="1">
      <c r="A2" s="893" t="s">
        <v>1338</v>
      </c>
      <c r="B2" s="893"/>
      <c r="C2" s="893"/>
      <c r="D2" s="893"/>
      <c r="E2" s="893"/>
      <c r="F2" s="893"/>
    </row>
    <row r="3" spans="1:14" ht="15" customHeight="1">
      <c r="A3" s="893" t="s">
        <v>1447</v>
      </c>
      <c r="B3" s="893"/>
      <c r="C3" s="893"/>
      <c r="D3" s="893"/>
      <c r="E3" s="893"/>
      <c r="F3" s="893"/>
    </row>
    <row r="4" spans="1:14" ht="14.55" customHeight="1" thickBot="1">
      <c r="A4" s="894" t="s">
        <v>1337</v>
      </c>
      <c r="B4" s="894"/>
      <c r="C4" s="894"/>
      <c r="D4" s="894"/>
      <c r="E4" s="894"/>
      <c r="F4" s="894"/>
    </row>
    <row r="5" spans="1:14" ht="31.8" thickBot="1">
      <c r="A5" s="318" t="s">
        <v>792</v>
      </c>
      <c r="B5" s="317" t="s">
        <v>793</v>
      </c>
      <c r="C5" s="810" t="s">
        <v>617</v>
      </c>
      <c r="D5" s="809" t="s">
        <v>795</v>
      </c>
      <c r="E5" s="318" t="s">
        <v>1453</v>
      </c>
      <c r="F5" s="318" t="s">
        <v>1454</v>
      </c>
    </row>
    <row r="6" spans="1:14" ht="16.8" thickBot="1">
      <c r="A6" s="318"/>
      <c r="B6" s="666"/>
      <c r="C6" s="317"/>
      <c r="D6" s="660"/>
      <c r="E6" s="667" t="s">
        <v>798</v>
      </c>
      <c r="F6" s="667" t="s">
        <v>798</v>
      </c>
    </row>
    <row r="7" spans="1:14" ht="16.8" thickBot="1">
      <c r="A7" s="661"/>
      <c r="B7" s="662" t="s">
        <v>797</v>
      </c>
      <c r="C7" s="663">
        <f>C8+C74+C152+C165+C170</f>
        <v>67707818832.999985</v>
      </c>
      <c r="D7" s="663">
        <f>D8+D74+D152+D165+D170</f>
        <v>95440311500</v>
      </c>
      <c r="E7" s="663">
        <v>149896795650</v>
      </c>
      <c r="F7" s="664">
        <f>C7+D7+E7+100000000</f>
        <v>313144925983</v>
      </c>
      <c r="G7" s="142"/>
      <c r="H7" s="196"/>
    </row>
    <row r="8" spans="1:14" ht="16.2" thickBot="1">
      <c r="A8" s="668" t="s">
        <v>800</v>
      </c>
      <c r="B8" s="669" t="s">
        <v>801</v>
      </c>
      <c r="C8" s="670">
        <f>C9+C30+C35+C42+C53+C63+C67+C69+C72</f>
        <v>4649024054.0199995</v>
      </c>
      <c r="D8" s="670">
        <f>D9+D30+D35+D42+D48+D53+D63+D67+D69+D72</f>
        <v>11149073000</v>
      </c>
      <c r="E8" s="670">
        <f>E9+E30+E35+E42+E48+E53+E63+E67+E69+E72</f>
        <v>10428430000</v>
      </c>
      <c r="F8" s="670">
        <f>F9+F30+F35+F42+F48+F53+F63+F67+F69+F72</f>
        <v>26226527054.019997</v>
      </c>
      <c r="G8" s="196"/>
    </row>
    <row r="9" spans="1:14" ht="16.2" thickBot="1">
      <c r="A9" s="671" t="s">
        <v>802</v>
      </c>
      <c r="B9" s="672" t="s">
        <v>803</v>
      </c>
      <c r="C9" s="673">
        <f>SUM(C10:C29)</f>
        <v>2324448435.8899994</v>
      </c>
      <c r="D9" s="673">
        <f>SUM(D10:D29)</f>
        <v>3208773000</v>
      </c>
      <c r="E9" s="673">
        <f>SUM(E10:E29)</f>
        <v>4051630000</v>
      </c>
      <c r="F9" s="673">
        <f>SUM(F10:F29)</f>
        <v>9584851435.8899994</v>
      </c>
      <c r="G9" s="142"/>
      <c r="H9" s="142"/>
      <c r="M9" s="196"/>
      <c r="N9" s="196"/>
    </row>
    <row r="10" spans="1:14" ht="16.2" thickBot="1">
      <c r="A10" s="674" t="s">
        <v>299</v>
      </c>
      <c r="B10" s="675" t="s">
        <v>300</v>
      </c>
      <c r="C10" s="676">
        <f>'Personnel Details'!J18</f>
        <v>238097124.13999999</v>
      </c>
      <c r="D10" s="676">
        <f>'Details of OH Cost'!H30</f>
        <v>1478598000</v>
      </c>
      <c r="E10" s="676">
        <v>80000000</v>
      </c>
      <c r="F10" s="676">
        <f t="shared" ref="F10:F29" si="0">C10+D10+E10</f>
        <v>1796695124.1399999</v>
      </c>
    </row>
    <row r="11" spans="1:14" ht="16.2" thickBot="1">
      <c r="A11" s="674" t="s">
        <v>293</v>
      </c>
      <c r="B11" s="675" t="s">
        <v>294</v>
      </c>
      <c r="C11" s="676">
        <f>'Personnel Details'!J15</f>
        <v>90194358.420000002</v>
      </c>
      <c r="D11" s="676">
        <f>'Details of OH Cost'!H64</f>
        <v>461375000</v>
      </c>
      <c r="E11" s="676">
        <v>27000000</v>
      </c>
      <c r="F11" s="676">
        <f t="shared" si="0"/>
        <v>578569358.41999996</v>
      </c>
      <c r="H11" s="142"/>
    </row>
    <row r="12" spans="1:14" ht="16.2" thickBot="1">
      <c r="A12" s="674" t="s">
        <v>804</v>
      </c>
      <c r="B12" s="675" t="s">
        <v>805</v>
      </c>
      <c r="C12" s="677">
        <v>0</v>
      </c>
      <c r="D12" s="676">
        <v>100000000</v>
      </c>
      <c r="E12" s="677">
        <v>0</v>
      </c>
      <c r="F12" s="676">
        <f t="shared" si="0"/>
        <v>100000000</v>
      </c>
      <c r="G12" s="196"/>
    </row>
    <row r="13" spans="1:14" ht="16.2" thickBot="1">
      <c r="A13" s="674" t="s">
        <v>806</v>
      </c>
      <c r="B13" s="675" t="s">
        <v>807</v>
      </c>
      <c r="C13" s="677">
        <v>0</v>
      </c>
      <c r="D13" s="676">
        <v>83000000</v>
      </c>
      <c r="E13" s="677">
        <v>0</v>
      </c>
      <c r="F13" s="676">
        <f t="shared" si="0"/>
        <v>83000000</v>
      </c>
      <c r="G13" s="196"/>
      <c r="H13" s="196"/>
    </row>
    <row r="14" spans="1:14" ht="16.2" thickBot="1">
      <c r="A14" s="674" t="s">
        <v>809</v>
      </c>
      <c r="B14" s="675" t="s">
        <v>810</v>
      </c>
      <c r="C14" s="677">
        <v>0</v>
      </c>
      <c r="D14" s="676">
        <v>29000000</v>
      </c>
      <c r="E14" s="677">
        <v>0</v>
      </c>
      <c r="F14" s="676">
        <f t="shared" si="0"/>
        <v>29000000</v>
      </c>
      <c r="G14" s="196"/>
      <c r="H14" s="171"/>
    </row>
    <row r="15" spans="1:14" ht="16.2" thickBot="1">
      <c r="A15" s="674" t="s">
        <v>811</v>
      </c>
      <c r="B15" s="675" t="s">
        <v>812</v>
      </c>
      <c r="C15" s="677">
        <v>0</v>
      </c>
      <c r="D15" s="676">
        <v>50000000</v>
      </c>
      <c r="E15" s="677">
        <v>0</v>
      </c>
      <c r="F15" s="676">
        <f t="shared" si="0"/>
        <v>50000000</v>
      </c>
    </row>
    <row r="16" spans="1:14" ht="16.2" thickBot="1">
      <c r="A16" s="674" t="s">
        <v>360</v>
      </c>
      <c r="B16" s="675" t="s">
        <v>361</v>
      </c>
      <c r="C16" s="676">
        <f>'Personnel Details'!J51</f>
        <v>0</v>
      </c>
      <c r="D16" s="676">
        <v>42100000</v>
      </c>
      <c r="E16" s="676">
        <v>283000000</v>
      </c>
      <c r="F16" s="676">
        <f t="shared" si="0"/>
        <v>325100000</v>
      </c>
    </row>
    <row r="17" spans="1:6" ht="16.2" thickBot="1">
      <c r="A17" s="674" t="s">
        <v>815</v>
      </c>
      <c r="B17" s="675" t="s">
        <v>816</v>
      </c>
      <c r="C17" s="677">
        <v>0</v>
      </c>
      <c r="D17" s="676">
        <v>19000000</v>
      </c>
      <c r="E17" s="676">
        <v>300000000</v>
      </c>
      <c r="F17" s="676">
        <f t="shared" si="0"/>
        <v>319000000</v>
      </c>
    </row>
    <row r="18" spans="1:6" ht="16.2" thickBot="1">
      <c r="A18" s="674" t="s">
        <v>130</v>
      </c>
      <c r="B18" s="675" t="s">
        <v>282</v>
      </c>
      <c r="C18" s="676">
        <f>'Personnel Details'!J9</f>
        <v>37475697.810000002</v>
      </c>
      <c r="D18" s="676">
        <f>'Details of OH Cost'!H106</f>
        <v>186000000</v>
      </c>
      <c r="E18" s="676">
        <f>200000000+'Project Details Capital'!G9</f>
        <v>332500000</v>
      </c>
      <c r="F18" s="676">
        <f t="shared" si="0"/>
        <v>555975697.80999994</v>
      </c>
    </row>
    <row r="19" spans="1:6" ht="16.2" thickBot="1">
      <c r="A19" s="674" t="s">
        <v>400</v>
      </c>
      <c r="B19" s="675" t="s">
        <v>401</v>
      </c>
      <c r="C19" s="676">
        <f>'Personnel Details'!J73</f>
        <v>1558397843.3499999</v>
      </c>
      <c r="D19" s="676">
        <v>128500000</v>
      </c>
      <c r="E19" s="676">
        <v>10000000</v>
      </c>
      <c r="F19" s="676">
        <f t="shared" si="0"/>
        <v>1696897843.3499999</v>
      </c>
    </row>
    <row r="20" spans="1:6" ht="16.2" thickBot="1">
      <c r="A20" s="674" t="s">
        <v>283</v>
      </c>
      <c r="B20" s="675" t="s">
        <v>284</v>
      </c>
      <c r="C20" s="676">
        <f>'Personnel Details'!J10</f>
        <v>71727194.019999996</v>
      </c>
      <c r="D20" s="676">
        <v>102200000</v>
      </c>
      <c r="E20" s="676">
        <v>13500000</v>
      </c>
      <c r="F20" s="676">
        <f t="shared" si="0"/>
        <v>187427194.01999998</v>
      </c>
    </row>
    <row r="21" spans="1:6" ht="16.2" thickBot="1">
      <c r="A21" s="674" t="s">
        <v>382</v>
      </c>
      <c r="B21" s="675" t="s">
        <v>383</v>
      </c>
      <c r="C21" s="676">
        <f>'Personnel Details'!J64</f>
        <v>51490737.280000001</v>
      </c>
      <c r="D21" s="676">
        <v>50000000</v>
      </c>
      <c r="E21" s="676">
        <v>20000000</v>
      </c>
      <c r="F21" s="676">
        <f t="shared" si="0"/>
        <v>121490737.28</v>
      </c>
    </row>
    <row r="22" spans="1:6" ht="16.2" thickBot="1">
      <c r="A22" s="674" t="s">
        <v>412</v>
      </c>
      <c r="B22" s="675" t="s">
        <v>413</v>
      </c>
      <c r="C22" s="676">
        <f>'Personnel Details'!J79</f>
        <v>191967370.19</v>
      </c>
      <c r="D22" s="676">
        <v>82000000</v>
      </c>
      <c r="E22" s="676">
        <v>10000000</v>
      </c>
      <c r="F22" s="676">
        <f t="shared" si="0"/>
        <v>283967370.19</v>
      </c>
    </row>
    <row r="23" spans="1:6" ht="16.2" thickBot="1">
      <c r="A23" s="674" t="s">
        <v>821</v>
      </c>
      <c r="B23" s="675" t="s">
        <v>822</v>
      </c>
      <c r="C23" s="677">
        <v>0</v>
      </c>
      <c r="D23" s="676">
        <f>'Details of OH Cost'!H147</f>
        <v>129000000</v>
      </c>
      <c r="E23" s="676">
        <v>10000000</v>
      </c>
      <c r="F23" s="676">
        <f t="shared" si="0"/>
        <v>139000000</v>
      </c>
    </row>
    <row r="24" spans="1:6" ht="16.2" thickBot="1">
      <c r="A24" s="674" t="s">
        <v>823</v>
      </c>
      <c r="B24" s="675" t="s">
        <v>824</v>
      </c>
      <c r="C24" s="677">
        <v>0</v>
      </c>
      <c r="D24" s="676">
        <f>'Details of OH Cost'!H190</f>
        <v>70000000</v>
      </c>
      <c r="E24" s="676">
        <v>12000000</v>
      </c>
      <c r="F24" s="676">
        <f t="shared" si="0"/>
        <v>82000000</v>
      </c>
    </row>
    <row r="25" spans="1:6" ht="16.2" thickBot="1">
      <c r="A25" s="674" t="s">
        <v>826</v>
      </c>
      <c r="B25" s="678" t="s">
        <v>827</v>
      </c>
      <c r="C25" s="677">
        <v>0</v>
      </c>
      <c r="D25" s="676">
        <f>'Details of OH Cost'!H232</f>
        <v>78000000</v>
      </c>
      <c r="E25" s="676">
        <v>6000000</v>
      </c>
      <c r="F25" s="676">
        <f t="shared" si="0"/>
        <v>84000000</v>
      </c>
    </row>
    <row r="26" spans="1:6" ht="16.2" thickBot="1">
      <c r="A26" s="674" t="s">
        <v>828</v>
      </c>
      <c r="B26" s="675" t="s">
        <v>829</v>
      </c>
      <c r="C26" s="677">
        <v>0</v>
      </c>
      <c r="D26" s="676">
        <v>6000000</v>
      </c>
      <c r="E26" s="677">
        <v>0</v>
      </c>
      <c r="F26" s="676">
        <f t="shared" si="0"/>
        <v>6000000</v>
      </c>
    </row>
    <row r="27" spans="1:6" ht="16.2" thickBot="1">
      <c r="A27" s="674" t="s">
        <v>831</v>
      </c>
      <c r="B27" s="675" t="s">
        <v>832</v>
      </c>
      <c r="C27" s="677">
        <v>0</v>
      </c>
      <c r="D27" s="676">
        <v>48000000</v>
      </c>
      <c r="E27" s="677">
        <v>0</v>
      </c>
      <c r="F27" s="676">
        <f t="shared" si="0"/>
        <v>48000000</v>
      </c>
    </row>
    <row r="28" spans="1:6" ht="31.8" thickBot="1">
      <c r="A28" s="674" t="s">
        <v>146</v>
      </c>
      <c r="B28" s="678" t="s">
        <v>833</v>
      </c>
      <c r="C28" s="677">
        <v>0</v>
      </c>
      <c r="D28" s="676">
        <v>36000000</v>
      </c>
      <c r="E28" s="676">
        <f>250000000+'Project Details Capital'!G13</f>
        <v>450000000</v>
      </c>
      <c r="F28" s="676">
        <f t="shared" si="0"/>
        <v>486000000</v>
      </c>
    </row>
    <row r="29" spans="1:6" ht="16.2" thickBot="1">
      <c r="A29" s="682" t="s">
        <v>305</v>
      </c>
      <c r="B29" s="683" t="s">
        <v>306</v>
      </c>
      <c r="C29" s="685">
        <f>'Personnel Details'!J21</f>
        <v>85098110.680000007</v>
      </c>
      <c r="D29" s="685">
        <v>30000000</v>
      </c>
      <c r="E29" s="685">
        <f>1947630000+'Project Details Capital'!G18</f>
        <v>2497630000</v>
      </c>
      <c r="F29" s="685">
        <f t="shared" si="0"/>
        <v>2612728110.6799998</v>
      </c>
    </row>
    <row r="30" spans="1:6" ht="16.2" thickBot="1">
      <c r="A30" s="679" t="s">
        <v>837</v>
      </c>
      <c r="B30" s="680" t="s">
        <v>838</v>
      </c>
      <c r="C30" s="681">
        <f>SUM(C31:C34)</f>
        <v>117786933.07000001</v>
      </c>
      <c r="D30" s="681">
        <f>SUM(D31:D34)</f>
        <v>857500000</v>
      </c>
      <c r="E30" s="681">
        <f>SUM(E31:E34)</f>
        <v>1235000000</v>
      </c>
      <c r="F30" s="681">
        <f>SUM(F31:F34)</f>
        <v>2210286933.0700002</v>
      </c>
    </row>
    <row r="31" spans="1:6" ht="16.2" thickBot="1">
      <c r="A31" s="674" t="s">
        <v>839</v>
      </c>
      <c r="B31" s="675" t="s">
        <v>838</v>
      </c>
      <c r="C31" s="677">
        <v>0</v>
      </c>
      <c r="D31" s="676">
        <v>30000000</v>
      </c>
      <c r="E31" s="677">
        <v>0</v>
      </c>
      <c r="F31" s="676">
        <f>C31+D31+E31</f>
        <v>30000000</v>
      </c>
    </row>
    <row r="32" spans="1:6" ht="16.2" thickBot="1">
      <c r="A32" s="682" t="s">
        <v>297</v>
      </c>
      <c r="B32" s="683" t="s">
        <v>298</v>
      </c>
      <c r="C32" s="685">
        <f>'Personnel Details'!J17</f>
        <v>76031126.560000002</v>
      </c>
      <c r="D32" s="685">
        <f>'Details of OH Cost'!H355</f>
        <v>751000000</v>
      </c>
      <c r="E32" s="685">
        <f>600000000+'Project Details Capital'!G38</f>
        <v>1175000000</v>
      </c>
      <c r="F32" s="685">
        <f>C32+D32+E32</f>
        <v>2002031126.5599999</v>
      </c>
    </row>
    <row r="33" spans="1:6" ht="16.2" thickBot="1">
      <c r="A33" s="682" t="s">
        <v>309</v>
      </c>
      <c r="B33" s="683" t="s">
        <v>310</v>
      </c>
      <c r="C33" s="685">
        <f>'Personnel Details'!J23</f>
        <v>12519550.43</v>
      </c>
      <c r="D33" s="685">
        <v>22000000</v>
      </c>
      <c r="E33" s="685">
        <v>10000000</v>
      </c>
      <c r="F33" s="685">
        <f>C33+D33+E33</f>
        <v>44519550.43</v>
      </c>
    </row>
    <row r="34" spans="1:6" ht="16.2" thickBot="1">
      <c r="A34" s="674" t="s">
        <v>307</v>
      </c>
      <c r="B34" s="675" t="s">
        <v>308</v>
      </c>
      <c r="C34" s="676">
        <f>'Personnel Details'!J22</f>
        <v>29236256.079999998</v>
      </c>
      <c r="D34" s="676">
        <v>54500000</v>
      </c>
      <c r="E34" s="676">
        <v>50000000</v>
      </c>
      <c r="F34" s="676">
        <f>C34+D34+E34</f>
        <v>133736256.08</v>
      </c>
    </row>
    <row r="35" spans="1:6" ht="16.2" thickBot="1">
      <c r="A35" s="671" t="s">
        <v>844</v>
      </c>
      <c r="B35" s="672" t="s">
        <v>409</v>
      </c>
      <c r="C35" s="673">
        <f>SUM(C36:C41)</f>
        <v>887419690.16999996</v>
      </c>
      <c r="D35" s="673">
        <f>SUM(D36:D41)</f>
        <v>3613300000</v>
      </c>
      <c r="E35" s="673">
        <f>SUM(E36:E41)</f>
        <v>2316500000</v>
      </c>
      <c r="F35" s="673">
        <f>SUM(F36:F41)</f>
        <v>6817219690.1700001</v>
      </c>
    </row>
    <row r="36" spans="1:6" ht="16.2" thickBot="1">
      <c r="A36" s="682" t="s">
        <v>408</v>
      </c>
      <c r="B36" s="675" t="s">
        <v>409</v>
      </c>
      <c r="C36" s="676">
        <f>'Personnel Details'!J77</f>
        <v>792729879.27999997</v>
      </c>
      <c r="D36" s="676">
        <v>2678300000</v>
      </c>
      <c r="E36" s="676">
        <v>1851500000</v>
      </c>
      <c r="F36" s="676">
        <f t="shared" ref="F36:F41" si="1">C36+D36+E36</f>
        <v>5322529879.2799997</v>
      </c>
    </row>
    <row r="37" spans="1:6" ht="16.2" thickBot="1">
      <c r="A37" s="674" t="s">
        <v>303</v>
      </c>
      <c r="B37" s="675" t="s">
        <v>304</v>
      </c>
      <c r="C37" s="676">
        <f>'Personnel Details'!J20</f>
        <v>94689810.890000001</v>
      </c>
      <c r="D37" s="676">
        <v>145000000</v>
      </c>
      <c r="E37" s="676">
        <f>365000000+100000000</f>
        <v>465000000</v>
      </c>
      <c r="F37" s="676">
        <f t="shared" si="1"/>
        <v>704689810.88999999</v>
      </c>
    </row>
    <row r="38" spans="1:6" ht="16.2" thickBot="1">
      <c r="A38" s="674" t="s">
        <v>849</v>
      </c>
      <c r="B38" s="675" t="s">
        <v>850</v>
      </c>
      <c r="C38" s="677">
        <v>0</v>
      </c>
      <c r="D38" s="676">
        <v>600000000</v>
      </c>
      <c r="E38" s="677">
        <v>0</v>
      </c>
      <c r="F38" s="676">
        <f t="shared" si="1"/>
        <v>600000000</v>
      </c>
    </row>
    <row r="39" spans="1:6" ht="16.2" thickBot="1">
      <c r="A39" s="674" t="s">
        <v>852</v>
      </c>
      <c r="B39" s="682" t="s">
        <v>853</v>
      </c>
      <c r="C39" s="677">
        <v>0</v>
      </c>
      <c r="D39" s="676">
        <v>10000000</v>
      </c>
      <c r="E39" s="713">
        <v>0</v>
      </c>
      <c r="F39" s="718">
        <f t="shared" si="1"/>
        <v>10000000</v>
      </c>
    </row>
    <row r="40" spans="1:6" ht="16.2" thickBot="1">
      <c r="A40" s="674" t="s">
        <v>854</v>
      </c>
      <c r="B40" s="674" t="s">
        <v>855</v>
      </c>
      <c r="C40" s="677">
        <v>0</v>
      </c>
      <c r="D40" s="676">
        <v>100000000</v>
      </c>
      <c r="E40" s="711">
        <v>0</v>
      </c>
      <c r="F40" s="710">
        <f t="shared" si="1"/>
        <v>100000000</v>
      </c>
    </row>
    <row r="41" spans="1:6" ht="16.2" thickBot="1">
      <c r="A41" s="693" t="s">
        <v>1382</v>
      </c>
      <c r="B41" s="674" t="s">
        <v>1381</v>
      </c>
      <c r="C41" s="677">
        <v>0</v>
      </c>
      <c r="D41" s="676">
        <v>80000000</v>
      </c>
      <c r="E41" s="711">
        <v>0</v>
      </c>
      <c r="F41" s="710">
        <f t="shared" si="1"/>
        <v>80000000</v>
      </c>
    </row>
    <row r="42" spans="1:6" ht="16.2" thickBot="1">
      <c r="A42" s="671" t="s">
        <v>857</v>
      </c>
      <c r="B42" s="671" t="s">
        <v>327</v>
      </c>
      <c r="C42" s="673">
        <f>SUM(C43:C47)</f>
        <v>506639084.81</v>
      </c>
      <c r="D42" s="673">
        <f>SUM(D43:D47)</f>
        <v>1043900000</v>
      </c>
      <c r="E42" s="709">
        <f>SUM(E43:E47)</f>
        <v>420000000</v>
      </c>
      <c r="F42" s="709">
        <f>SUM(F43:F47)</f>
        <v>1970539084.8099999</v>
      </c>
    </row>
    <row r="43" spans="1:6" ht="16.2" thickBot="1">
      <c r="A43" s="674" t="s">
        <v>326</v>
      </c>
      <c r="B43" s="674" t="s">
        <v>327</v>
      </c>
      <c r="C43" s="676">
        <f>'Personnel Details'!J33</f>
        <v>214508649.94</v>
      </c>
      <c r="D43" s="676">
        <v>647000000</v>
      </c>
      <c r="E43" s="710">
        <v>70000000</v>
      </c>
      <c r="F43" s="710">
        <f>C43+D43+E43</f>
        <v>931508649.94000006</v>
      </c>
    </row>
    <row r="44" spans="1:6" ht="16.2" thickBot="1">
      <c r="A44" s="682" t="s">
        <v>384</v>
      </c>
      <c r="B44" s="683" t="s">
        <v>385</v>
      </c>
      <c r="C44" s="685">
        <f>'Personnel Details'!J65</f>
        <v>194883332.59999999</v>
      </c>
      <c r="D44" s="685">
        <f>'Details of OH Cost'!H429</f>
        <v>194900000</v>
      </c>
      <c r="E44" s="718">
        <v>200000000</v>
      </c>
      <c r="F44" s="718">
        <f>C44+D44+E44</f>
        <v>589783332.60000002</v>
      </c>
    </row>
    <row r="45" spans="1:6" ht="16.2" thickBot="1">
      <c r="A45" s="682" t="s">
        <v>398</v>
      </c>
      <c r="B45" s="682" t="s">
        <v>399</v>
      </c>
      <c r="C45" s="676">
        <f>'Personnel Details'!J72</f>
        <v>64038363.359999999</v>
      </c>
      <c r="D45" s="716">
        <v>10000000</v>
      </c>
      <c r="E45" s="713">
        <v>0</v>
      </c>
      <c r="F45" s="718">
        <f>C45+D45+E45</f>
        <v>74038363.359999999</v>
      </c>
    </row>
    <row r="46" spans="1:6" ht="16.2" thickBot="1">
      <c r="A46" s="674" t="s">
        <v>135</v>
      </c>
      <c r="B46" s="674" t="s">
        <v>443</v>
      </c>
      <c r="C46" s="677">
        <v>0</v>
      </c>
      <c r="D46" s="716">
        <v>170000000</v>
      </c>
      <c r="E46" s="745">
        <f>'Project Details Capital'!G30</f>
        <v>100000000</v>
      </c>
      <c r="F46" s="710">
        <f>C46+D46+E46</f>
        <v>270000000</v>
      </c>
    </row>
    <row r="47" spans="1:6" ht="16.2" thickBot="1">
      <c r="A47" s="674" t="s">
        <v>390</v>
      </c>
      <c r="B47" s="674" t="s">
        <v>391</v>
      </c>
      <c r="C47" s="676">
        <f>'Personnel Details'!J68</f>
        <v>33208738.91</v>
      </c>
      <c r="D47" s="716">
        <v>22000000</v>
      </c>
      <c r="E47" s="710">
        <v>50000000</v>
      </c>
      <c r="F47" s="710">
        <f>C47+D47+E47</f>
        <v>105208738.91</v>
      </c>
    </row>
    <row r="48" spans="1:6" ht="16.2" thickBot="1">
      <c r="A48" s="671" t="s">
        <v>861</v>
      </c>
      <c r="B48" s="671" t="s">
        <v>862</v>
      </c>
      <c r="C48" s="673">
        <f>C49+C50+C51+C52</f>
        <v>0</v>
      </c>
      <c r="D48" s="715">
        <f>D49+D50+D51+D52</f>
        <v>1512000000</v>
      </c>
      <c r="E48" s="709">
        <f>E49+E50+E51+E52</f>
        <v>1100000000</v>
      </c>
      <c r="F48" s="709">
        <f>F49+F50+F51+F52</f>
        <v>2612000000</v>
      </c>
    </row>
    <row r="49" spans="1:6" ht="16.2" thickBot="1">
      <c r="A49" s="674" t="s">
        <v>863</v>
      </c>
      <c r="B49" s="674" t="s">
        <v>864</v>
      </c>
      <c r="C49" s="677">
        <v>0</v>
      </c>
      <c r="D49" s="716">
        <v>2500000</v>
      </c>
      <c r="E49" s="711">
        <v>0</v>
      </c>
      <c r="F49" s="710">
        <f>C49+D49+E49</f>
        <v>2500000</v>
      </c>
    </row>
    <row r="50" spans="1:6" ht="16.2" thickBot="1">
      <c r="A50" s="682" t="s">
        <v>865</v>
      </c>
      <c r="B50" s="682" t="s">
        <v>866</v>
      </c>
      <c r="C50" s="684">
        <v>0</v>
      </c>
      <c r="D50" s="717">
        <v>3500000</v>
      </c>
      <c r="E50" s="713">
        <v>0</v>
      </c>
      <c r="F50" s="718">
        <f>C50+D50+E50</f>
        <v>3500000</v>
      </c>
    </row>
    <row r="51" spans="1:6" ht="13.5" customHeight="1" thickBot="1">
      <c r="A51" s="682" t="s">
        <v>867</v>
      </c>
      <c r="B51" s="696" t="s">
        <v>868</v>
      </c>
      <c r="C51" s="743">
        <v>0</v>
      </c>
      <c r="D51" s="744">
        <v>1500000000</v>
      </c>
      <c r="E51" s="718">
        <f>1000000000+100000000</f>
        <v>1100000000</v>
      </c>
      <c r="F51" s="718">
        <f>C51+D51+E51</f>
        <v>2600000000</v>
      </c>
    </row>
    <row r="52" spans="1:6" ht="16.2" thickBot="1">
      <c r="A52" s="736" t="s">
        <v>870</v>
      </c>
      <c r="B52" s="740" t="s">
        <v>871</v>
      </c>
      <c r="C52" s="737">
        <v>0</v>
      </c>
      <c r="D52" s="738">
        <v>6000000</v>
      </c>
      <c r="E52" s="737">
        <v>0</v>
      </c>
      <c r="F52" s="739">
        <f>C52+D52+E52</f>
        <v>6000000</v>
      </c>
    </row>
    <row r="53" spans="1:6" ht="16.2" thickBot="1">
      <c r="A53" s="679" t="s">
        <v>872</v>
      </c>
      <c r="B53" s="680" t="s">
        <v>873</v>
      </c>
      <c r="C53" s="681">
        <f>SUM(C54:C62)</f>
        <v>218220368.94999999</v>
      </c>
      <c r="D53" s="681">
        <f>SUM(D54:D62)</f>
        <v>593600000</v>
      </c>
      <c r="E53" s="681">
        <f>SUM(E54:E62)</f>
        <v>132000000</v>
      </c>
      <c r="F53" s="681">
        <f>SUM(F54:F62)</f>
        <v>943820368.95000005</v>
      </c>
    </row>
    <row r="54" spans="1:6" ht="16.2" thickBot="1">
      <c r="A54" s="674" t="s">
        <v>874</v>
      </c>
      <c r="B54" s="675" t="s">
        <v>873</v>
      </c>
      <c r="C54" s="677">
        <v>0</v>
      </c>
      <c r="D54" s="676">
        <v>54000000</v>
      </c>
      <c r="E54" s="676">
        <v>14000000</v>
      </c>
      <c r="F54" s="676">
        <f t="shared" ref="F54:F62" si="2">C54+D54+E54</f>
        <v>68000000</v>
      </c>
    </row>
    <row r="55" spans="1:6" ht="16.2" thickBot="1">
      <c r="A55" s="682" t="s">
        <v>877</v>
      </c>
      <c r="B55" s="683" t="s">
        <v>878</v>
      </c>
      <c r="C55" s="684">
        <v>0</v>
      </c>
      <c r="D55" s="685">
        <v>2500000</v>
      </c>
      <c r="E55" s="684">
        <v>0</v>
      </c>
      <c r="F55" s="685">
        <f t="shared" si="2"/>
        <v>2500000</v>
      </c>
    </row>
    <row r="56" spans="1:6" ht="16.2" thickBot="1">
      <c r="A56" s="682" t="s">
        <v>879</v>
      </c>
      <c r="B56" s="683" t="s">
        <v>880</v>
      </c>
      <c r="C56" s="684">
        <v>0</v>
      </c>
      <c r="D56" s="685">
        <v>2600000</v>
      </c>
      <c r="E56" s="684">
        <v>0</v>
      </c>
      <c r="F56" s="685">
        <f t="shared" si="2"/>
        <v>2600000</v>
      </c>
    </row>
    <row r="57" spans="1:6" ht="16.2" thickBot="1">
      <c r="A57" s="674" t="s">
        <v>404</v>
      </c>
      <c r="B57" s="675" t="s">
        <v>405</v>
      </c>
      <c r="C57" s="676">
        <f>'Personnel Details'!J75</f>
        <v>40693279.170000002</v>
      </c>
      <c r="D57" s="676">
        <v>36500000</v>
      </c>
      <c r="E57" s="676">
        <v>77000000</v>
      </c>
      <c r="F57" s="676">
        <f t="shared" si="2"/>
        <v>154193279.17000002</v>
      </c>
    </row>
    <row r="58" spans="1:6" ht="16.2" thickBot="1">
      <c r="A58" s="674" t="s">
        <v>118</v>
      </c>
      <c r="B58" s="675" t="s">
        <v>348</v>
      </c>
      <c r="C58" s="676">
        <f>'Personnel Details'!J44</f>
        <v>132228746.95999999</v>
      </c>
      <c r="D58" s="676">
        <f>'Details of OH Cost'!H280+'Grant Details '!H8</f>
        <v>230000000</v>
      </c>
      <c r="E58" s="676">
        <v>8000000</v>
      </c>
      <c r="F58" s="676">
        <f t="shared" si="2"/>
        <v>370228746.95999998</v>
      </c>
    </row>
    <row r="59" spans="1:6" ht="17.25" customHeight="1" thickBot="1">
      <c r="A59" s="674" t="s">
        <v>883</v>
      </c>
      <c r="B59" s="678" t="s">
        <v>884</v>
      </c>
      <c r="C59" s="677">
        <v>0</v>
      </c>
      <c r="D59" s="676">
        <v>4000000</v>
      </c>
      <c r="E59" s="677">
        <v>0</v>
      </c>
      <c r="F59" s="676">
        <f t="shared" si="2"/>
        <v>4000000</v>
      </c>
    </row>
    <row r="60" spans="1:6" ht="16.2" thickBot="1">
      <c r="A60" s="682" t="s">
        <v>886</v>
      </c>
      <c r="B60" s="688" t="s">
        <v>887</v>
      </c>
      <c r="C60" s="684">
        <v>0</v>
      </c>
      <c r="D60" s="685">
        <v>16000000</v>
      </c>
      <c r="E60" s="684">
        <v>0</v>
      </c>
      <c r="F60" s="685">
        <f t="shared" si="2"/>
        <v>16000000</v>
      </c>
    </row>
    <row r="61" spans="1:6" ht="22.5" customHeight="1" thickBot="1">
      <c r="A61" s="682" t="s">
        <v>888</v>
      </c>
      <c r="B61" s="688" t="s">
        <v>889</v>
      </c>
      <c r="C61" s="684">
        <v>0</v>
      </c>
      <c r="D61" s="685">
        <v>24000000</v>
      </c>
      <c r="E61" s="684">
        <v>0</v>
      </c>
      <c r="F61" s="685">
        <f t="shared" si="2"/>
        <v>24000000</v>
      </c>
    </row>
    <row r="62" spans="1:6" ht="16.2" thickBot="1">
      <c r="A62" s="674" t="s">
        <v>406</v>
      </c>
      <c r="B62" s="675" t="s">
        <v>407</v>
      </c>
      <c r="C62" s="676">
        <f>'Personnel Details'!J76</f>
        <v>45298342.82</v>
      </c>
      <c r="D62" s="676">
        <v>224000000</v>
      </c>
      <c r="E62" s="676">
        <v>33000000</v>
      </c>
      <c r="F62" s="676">
        <f t="shared" si="2"/>
        <v>302298342.81999999</v>
      </c>
    </row>
    <row r="63" spans="1:6" ht="16.2" thickBot="1">
      <c r="A63" s="679" t="s">
        <v>892</v>
      </c>
      <c r="B63" s="680" t="s">
        <v>893</v>
      </c>
      <c r="C63" s="681">
        <f>SUM(C65:C66)</f>
        <v>381762448.77999997</v>
      </c>
      <c r="D63" s="681">
        <f>SUM(D65:D66)</f>
        <v>201000000</v>
      </c>
      <c r="E63" s="681">
        <f>SUM(E65:E66)</f>
        <v>20000000</v>
      </c>
      <c r="F63" s="681">
        <f>SUM(F65:F66)</f>
        <v>602762448.77999997</v>
      </c>
    </row>
    <row r="64" spans="1:6" ht="21" customHeight="1" thickBot="1">
      <c r="A64" s="686"/>
      <c r="B64" s="783" t="s">
        <v>1360</v>
      </c>
      <c r="C64" s="754"/>
      <c r="D64" s="687"/>
      <c r="E64" s="754"/>
      <c r="F64" s="687"/>
    </row>
    <row r="65" spans="1:6" ht="16.2" thickBot="1">
      <c r="A65" s="682" t="s">
        <v>352</v>
      </c>
      <c r="B65" s="683" t="s">
        <v>353</v>
      </c>
      <c r="C65" s="685">
        <f>'Personnel Details'!J47</f>
        <v>287147310.25999999</v>
      </c>
      <c r="D65" s="685">
        <v>119000000</v>
      </c>
      <c r="E65" s="685">
        <v>15000000</v>
      </c>
      <c r="F65" s="685">
        <f>C65+D65+E65</f>
        <v>421147310.25999999</v>
      </c>
    </row>
    <row r="66" spans="1:6" ht="16.2" thickBot="1">
      <c r="A66" s="674" t="s">
        <v>346</v>
      </c>
      <c r="B66" s="675" t="s">
        <v>347</v>
      </c>
      <c r="C66" s="676">
        <f>'Personnel Details'!J43</f>
        <v>94615138.519999996</v>
      </c>
      <c r="D66" s="676">
        <f>'Details of OH Cost'!H313</f>
        <v>82000000</v>
      </c>
      <c r="E66" s="676">
        <v>5000000</v>
      </c>
      <c r="F66" s="676">
        <f>C66+D66+E66</f>
        <v>181615138.51999998</v>
      </c>
    </row>
    <row r="67" spans="1:6" ht="16.2" thickBot="1">
      <c r="A67" s="671" t="s">
        <v>896</v>
      </c>
      <c r="B67" s="672" t="s">
        <v>286</v>
      </c>
      <c r="C67" s="673">
        <f>C68</f>
        <v>134777085.59999999</v>
      </c>
      <c r="D67" s="673">
        <f>D68</f>
        <v>80000000</v>
      </c>
      <c r="E67" s="673">
        <f>E68</f>
        <v>40000000</v>
      </c>
      <c r="F67" s="673">
        <f>F68</f>
        <v>254777085.59999999</v>
      </c>
    </row>
    <row r="68" spans="1:6" ht="16.2" thickBot="1">
      <c r="A68" s="674" t="s">
        <v>285</v>
      </c>
      <c r="B68" s="675" t="s">
        <v>286</v>
      </c>
      <c r="C68" s="676">
        <f>'Personnel Details'!J11</f>
        <v>134777085.59999999</v>
      </c>
      <c r="D68" s="676">
        <v>80000000</v>
      </c>
      <c r="E68" s="676">
        <v>40000000</v>
      </c>
      <c r="F68" s="676">
        <f>C68+D68+E68</f>
        <v>254777085.59999999</v>
      </c>
    </row>
    <row r="69" spans="1:6" ht="22.5" customHeight="1" thickBot="1">
      <c r="A69" s="671" t="s">
        <v>899</v>
      </c>
      <c r="B69" s="690" t="s">
        <v>370</v>
      </c>
      <c r="C69" s="673">
        <f>SUM(C70:C71)</f>
        <v>77970006.75</v>
      </c>
      <c r="D69" s="673">
        <f>SUM(D70:D71)</f>
        <v>33000000</v>
      </c>
      <c r="E69" s="673">
        <f>SUM(E70:E71)</f>
        <v>1103300000</v>
      </c>
      <c r="F69" s="673">
        <f>SUM(F70:F71)</f>
        <v>1214270006.75</v>
      </c>
    </row>
    <row r="70" spans="1:6" ht="21.75" customHeight="1" thickBot="1">
      <c r="A70" s="674" t="s">
        <v>369</v>
      </c>
      <c r="B70" s="678" t="s">
        <v>370</v>
      </c>
      <c r="C70" s="676">
        <f>'Personnel Details'!J56</f>
        <v>77970006.75</v>
      </c>
      <c r="D70" s="676">
        <v>28000000</v>
      </c>
      <c r="E70" s="676">
        <f>760000000+'Project Details Capital'!G34</f>
        <v>1103300000</v>
      </c>
      <c r="F70" s="676">
        <f>C70+D70+E70</f>
        <v>1209270006.75</v>
      </c>
    </row>
    <row r="71" spans="1:6" ht="31.8" thickBot="1">
      <c r="A71" s="674" t="s">
        <v>900</v>
      </c>
      <c r="B71" s="678" t="s">
        <v>901</v>
      </c>
      <c r="C71" s="677">
        <v>0</v>
      </c>
      <c r="D71" s="676">
        <v>5000000</v>
      </c>
      <c r="E71" s="677">
        <v>0</v>
      </c>
      <c r="F71" s="676">
        <f>C71+D71+E71</f>
        <v>5000000</v>
      </c>
    </row>
    <row r="72" spans="1:6" ht="16.2" thickBot="1">
      <c r="A72" s="671" t="s">
        <v>902</v>
      </c>
      <c r="B72" s="672" t="s">
        <v>903</v>
      </c>
      <c r="C72" s="673">
        <f>C73</f>
        <v>0</v>
      </c>
      <c r="D72" s="673">
        <f>D73</f>
        <v>6000000</v>
      </c>
      <c r="E72" s="673">
        <f>E73</f>
        <v>10000000</v>
      </c>
      <c r="F72" s="673">
        <f>F73</f>
        <v>16000000</v>
      </c>
    </row>
    <row r="73" spans="1:6" ht="16.2" thickBot="1">
      <c r="A73" s="674" t="s">
        <v>904</v>
      </c>
      <c r="B73" s="675" t="s">
        <v>903</v>
      </c>
      <c r="C73" s="677">
        <v>0</v>
      </c>
      <c r="D73" s="676">
        <v>6000000</v>
      </c>
      <c r="E73" s="676">
        <v>10000000</v>
      </c>
      <c r="F73" s="676">
        <f>C73+D73+E73</f>
        <v>16000000</v>
      </c>
    </row>
    <row r="74" spans="1:6" ht="16.2" thickBot="1">
      <c r="A74" s="668" t="s">
        <v>906</v>
      </c>
      <c r="B74" s="669" t="s">
        <v>907</v>
      </c>
      <c r="C74" s="691">
        <f>C75+C86+C97+C104+C107+C110+C114+C118+C122+C124+C137+C141+C143+C146</f>
        <v>23808599112.160004</v>
      </c>
      <c r="D74" s="691">
        <f>D75+D86+D97+D104+D107+D110+D114+D118+D122+D124+D137+D141+D143+D146+D150</f>
        <v>52959233520</v>
      </c>
      <c r="E74" s="691">
        <f>E75+E86+E97+E104+E107+E110+E114+E118+E122+E124+E137+E141+E143+E146+E150</f>
        <v>101619443000</v>
      </c>
      <c r="F74" s="691">
        <f>F75+F86+F97+F104+F107+F110+F114+F118+F122+F124+F137+F141+F143+F146+F150</f>
        <v>178387275632.15994</v>
      </c>
    </row>
    <row r="75" spans="1:6" ht="16.2" thickBot="1">
      <c r="A75" s="679" t="s">
        <v>908</v>
      </c>
      <c r="B75" s="672" t="s">
        <v>314</v>
      </c>
      <c r="C75" s="673">
        <f>SUM(C76:C85)</f>
        <v>896103664.77999997</v>
      </c>
      <c r="D75" s="673">
        <f>SUM(D76:D85)</f>
        <v>194900000</v>
      </c>
      <c r="E75" s="673">
        <f>SUM(E76:E85)</f>
        <v>9483953000</v>
      </c>
      <c r="F75" s="673">
        <f>SUM(F76:F85)</f>
        <v>10574956664.780001</v>
      </c>
    </row>
    <row r="76" spans="1:6" ht="16.2" thickBot="1">
      <c r="A76" s="674" t="s">
        <v>313</v>
      </c>
      <c r="B76" s="675" t="s">
        <v>314</v>
      </c>
      <c r="C76" s="676">
        <f>'Personnel Details'!J25</f>
        <v>519639158.88</v>
      </c>
      <c r="D76" s="676">
        <v>73000000</v>
      </c>
      <c r="E76" s="676">
        <v>3662000000</v>
      </c>
      <c r="F76" s="676">
        <f t="shared" ref="F76:F85" si="3">C76+D76+E76</f>
        <v>4254639158.8800001</v>
      </c>
    </row>
    <row r="77" spans="1:6" ht="31.8" thickBot="1">
      <c r="A77" s="674" t="s">
        <v>912</v>
      </c>
      <c r="B77" s="696" t="s">
        <v>913</v>
      </c>
      <c r="C77" s="677">
        <v>0</v>
      </c>
      <c r="D77" s="676">
        <v>2500000</v>
      </c>
      <c r="E77" s="677">
        <v>0</v>
      </c>
      <c r="F77" s="718">
        <f t="shared" si="3"/>
        <v>2500000</v>
      </c>
    </row>
    <row r="78" spans="1:6" ht="16.2" thickBot="1">
      <c r="A78" s="674" t="s">
        <v>915</v>
      </c>
      <c r="B78" s="674" t="s">
        <v>916</v>
      </c>
      <c r="C78" s="677">
        <v>0</v>
      </c>
      <c r="D78" s="676">
        <v>5000000</v>
      </c>
      <c r="E78" s="677">
        <v>0</v>
      </c>
      <c r="F78" s="710">
        <f t="shared" si="3"/>
        <v>5000000</v>
      </c>
    </row>
    <row r="79" spans="1:6" ht="16.2" thickBot="1">
      <c r="A79" s="682" t="s">
        <v>917</v>
      </c>
      <c r="B79" s="682" t="s">
        <v>918</v>
      </c>
      <c r="C79" s="684">
        <v>0</v>
      </c>
      <c r="D79" s="685">
        <v>1200000</v>
      </c>
      <c r="E79" s="713">
        <v>0</v>
      </c>
      <c r="F79" s="718">
        <f t="shared" si="3"/>
        <v>1200000</v>
      </c>
    </row>
    <row r="80" spans="1:6" ht="16.2" thickBot="1">
      <c r="A80" s="682" t="s">
        <v>276</v>
      </c>
      <c r="B80" s="682" t="s">
        <v>277</v>
      </c>
      <c r="C80" s="685">
        <f>'Personnel Details'!J6</f>
        <v>226946340.84</v>
      </c>
      <c r="D80" s="685">
        <v>49000000</v>
      </c>
      <c r="E80" s="718">
        <v>54000000</v>
      </c>
      <c r="F80" s="718">
        <f t="shared" si="3"/>
        <v>329946340.84000003</v>
      </c>
    </row>
    <row r="81" spans="1:6" ht="16.2" thickBot="1">
      <c r="A81" s="674" t="s">
        <v>922</v>
      </c>
      <c r="B81" s="674" t="s">
        <v>923</v>
      </c>
      <c r="C81" s="746">
        <v>0</v>
      </c>
      <c r="D81" s="742">
        <v>18000000</v>
      </c>
      <c r="E81" s="711">
        <v>0</v>
      </c>
      <c r="F81" s="710">
        <f t="shared" si="3"/>
        <v>18000000</v>
      </c>
    </row>
    <row r="82" spans="1:6" ht="16.2" thickBot="1">
      <c r="A82" s="682" t="s">
        <v>278</v>
      </c>
      <c r="B82" s="682" t="s">
        <v>279</v>
      </c>
      <c r="C82" s="676">
        <f>'Personnel Details'!J7</f>
        <v>67549425.760000005</v>
      </c>
      <c r="D82" s="676">
        <f>'Details of OH Cost'!H482</f>
        <v>17700000</v>
      </c>
      <c r="E82" s="718">
        <v>72000000</v>
      </c>
      <c r="F82" s="718">
        <f>C82+D82+E82</f>
        <v>157249425.75999999</v>
      </c>
    </row>
    <row r="83" spans="1:6" ht="16.2" thickBot="1">
      <c r="A83" s="674" t="s">
        <v>927</v>
      </c>
      <c r="B83" s="674" t="s">
        <v>928</v>
      </c>
      <c r="C83" s="677">
        <v>0</v>
      </c>
      <c r="D83" s="676">
        <v>6000000</v>
      </c>
      <c r="E83" s="710">
        <v>15000000</v>
      </c>
      <c r="F83" s="710">
        <f t="shared" si="3"/>
        <v>21000000</v>
      </c>
    </row>
    <row r="84" spans="1:6" ht="16.2" thickBot="1">
      <c r="A84" s="674" t="s">
        <v>931</v>
      </c>
      <c r="B84" s="674" t="s">
        <v>932</v>
      </c>
      <c r="C84" s="677">
        <v>0</v>
      </c>
      <c r="D84" s="676">
        <v>7500000</v>
      </c>
      <c r="E84" s="710">
        <v>80000000</v>
      </c>
      <c r="F84" s="710">
        <f t="shared" si="3"/>
        <v>87500000</v>
      </c>
    </row>
    <row r="85" spans="1:6" ht="21.75" customHeight="1" thickBot="1">
      <c r="A85" s="674" t="s">
        <v>358</v>
      </c>
      <c r="B85" s="707" t="s">
        <v>935</v>
      </c>
      <c r="C85" s="676">
        <f>'Personnel Details'!J50</f>
        <v>81968739.300000012</v>
      </c>
      <c r="D85" s="676">
        <f>'Details of OH Cost'!H519</f>
        <v>15000000</v>
      </c>
      <c r="E85" s="710">
        <v>5600953000</v>
      </c>
      <c r="F85" s="710">
        <f t="shared" si="3"/>
        <v>5697921739.3000002</v>
      </c>
    </row>
    <row r="86" spans="1:6" ht="16.2" thickBot="1">
      <c r="A86" s="671" t="s">
        <v>940</v>
      </c>
      <c r="B86" s="671" t="s">
        <v>257</v>
      </c>
      <c r="C86" s="673">
        <f>C87+C91+C93+C95</f>
        <v>19459598741.43</v>
      </c>
      <c r="D86" s="673">
        <f>D87+D88+D89+D90+D92+D93+D94+D95+D96</f>
        <v>49114288520</v>
      </c>
      <c r="E86" s="709">
        <f>E87+E92+E93+E96</f>
        <v>6568500000</v>
      </c>
      <c r="F86" s="709">
        <f>F87+F88+F89+F90+F91+F92+F93+F94+F95+F96</f>
        <v>75142387261.429993</v>
      </c>
    </row>
    <row r="87" spans="1:6" ht="16.2" thickBot="1">
      <c r="A87" s="682" t="s">
        <v>324</v>
      </c>
      <c r="B87" s="682" t="s">
        <v>257</v>
      </c>
      <c r="C87" s="685">
        <f>'Personnel Details'!J31</f>
        <v>16121432247.18</v>
      </c>
      <c r="D87" s="685">
        <f>'Details of OH Cost'!H579</f>
        <v>27813000000</v>
      </c>
      <c r="E87" s="718">
        <f>5850000000+'Project Details Capital'!G64</f>
        <v>6291500000</v>
      </c>
      <c r="F87" s="685">
        <f t="shared" ref="F87:F92" si="4">C87+D87+E87</f>
        <v>50225932247.18</v>
      </c>
    </row>
    <row r="88" spans="1:6" ht="16.2" thickBot="1">
      <c r="A88" s="682" t="s">
        <v>945</v>
      </c>
      <c r="B88" s="682" t="s">
        <v>946</v>
      </c>
      <c r="C88" s="684">
        <v>0</v>
      </c>
      <c r="D88" s="685">
        <v>30000000</v>
      </c>
      <c r="E88" s="684">
        <v>0</v>
      </c>
      <c r="F88" s="685">
        <f t="shared" si="4"/>
        <v>30000000</v>
      </c>
    </row>
    <row r="89" spans="1:6" ht="16.2" thickBot="1">
      <c r="A89" s="674" t="s">
        <v>948</v>
      </c>
      <c r="B89" s="675" t="s">
        <v>949</v>
      </c>
      <c r="C89" s="677">
        <v>0</v>
      </c>
      <c r="D89" s="676">
        <v>18000000</v>
      </c>
      <c r="E89" s="677">
        <v>0</v>
      </c>
      <c r="F89" s="676">
        <f t="shared" si="4"/>
        <v>18000000</v>
      </c>
    </row>
    <row r="90" spans="1:6" ht="16.2" thickBot="1">
      <c r="A90" s="674" t="s">
        <v>951</v>
      </c>
      <c r="B90" s="678" t="s">
        <v>952</v>
      </c>
      <c r="C90" s="677">
        <v>0</v>
      </c>
      <c r="D90" s="676">
        <v>12000000</v>
      </c>
      <c r="E90" s="677">
        <v>0</v>
      </c>
      <c r="F90" s="676">
        <f t="shared" si="4"/>
        <v>12000000</v>
      </c>
    </row>
    <row r="91" spans="1:6" ht="16.2" thickBot="1">
      <c r="A91" s="674" t="s">
        <v>287</v>
      </c>
      <c r="B91" s="675" t="s">
        <v>288</v>
      </c>
      <c r="C91" s="676">
        <f>'Personnel Details'!J12</f>
        <v>666258704.55999994</v>
      </c>
      <c r="D91" s="677">
        <v>0</v>
      </c>
      <c r="E91" s="677">
        <v>0</v>
      </c>
      <c r="F91" s="676">
        <f t="shared" si="4"/>
        <v>666258704.55999994</v>
      </c>
    </row>
    <row r="92" spans="1:6" ht="16.2" thickBot="1">
      <c r="A92" s="682" t="s">
        <v>954</v>
      </c>
      <c r="B92" s="682" t="s">
        <v>530</v>
      </c>
      <c r="C92" s="713">
        <v>0</v>
      </c>
      <c r="D92" s="685">
        <f>14187140000+'Details of OH Cost'!G606</f>
        <v>14199140000</v>
      </c>
      <c r="E92" s="741">
        <v>10000000</v>
      </c>
      <c r="F92" s="718">
        <f t="shared" si="4"/>
        <v>14209140000</v>
      </c>
    </row>
    <row r="93" spans="1:6" ht="16.2" thickBot="1">
      <c r="A93" s="682" t="s">
        <v>145</v>
      </c>
      <c r="B93" s="688" t="s">
        <v>351</v>
      </c>
      <c r="C93" s="741">
        <f>'Personnel Details'!J46</f>
        <v>2671907789.6900001</v>
      </c>
      <c r="D93" s="685">
        <v>864000000</v>
      </c>
      <c r="E93" s="741">
        <f>250000000+'Project Details Capital'!G73-'Pooled Fund detail Capital'!G18</f>
        <v>245000000</v>
      </c>
      <c r="F93" s="685">
        <f>C93+D93+E93</f>
        <v>3780907789.6900001</v>
      </c>
    </row>
    <row r="94" spans="1:6" ht="16.2" thickBot="1">
      <c r="A94" s="674" t="s">
        <v>959</v>
      </c>
      <c r="B94" s="675" t="s">
        <v>960</v>
      </c>
      <c r="C94" s="677">
        <v>0</v>
      </c>
      <c r="D94" s="676">
        <v>40000000</v>
      </c>
      <c r="E94" s="677">
        <v>0</v>
      </c>
      <c r="F94" s="676">
        <f>C94+D94+E94</f>
        <v>40000000</v>
      </c>
    </row>
    <row r="95" spans="1:6" ht="16.2" thickBot="1">
      <c r="A95" s="674" t="s">
        <v>371</v>
      </c>
      <c r="B95" s="675" t="s">
        <v>372</v>
      </c>
      <c r="C95" s="676">
        <f>'Personnel Details'!J58</f>
        <v>0</v>
      </c>
      <c r="D95" s="676">
        <f>'Transfer Details'!H7</f>
        <v>6080148520</v>
      </c>
      <c r="E95" s="677">
        <v>0</v>
      </c>
      <c r="F95" s="676">
        <f>C95+D95+E95</f>
        <v>6080148520</v>
      </c>
    </row>
    <row r="96" spans="1:6" ht="16.2" thickBot="1">
      <c r="A96" s="674" t="s">
        <v>965</v>
      </c>
      <c r="B96" s="675" t="s">
        <v>966</v>
      </c>
      <c r="C96" s="677">
        <v>0</v>
      </c>
      <c r="D96" s="676">
        <f>'Details of OH Cost'!H684+'Grant Details '!G16</f>
        <v>58000000</v>
      </c>
      <c r="E96" s="676">
        <v>22000000</v>
      </c>
      <c r="F96" s="676">
        <f>C96+D96+E96</f>
        <v>80000000</v>
      </c>
    </row>
    <row r="97" spans="1:6" ht="16.2" thickBot="1">
      <c r="A97" s="671" t="s">
        <v>968</v>
      </c>
      <c r="B97" s="672" t="s">
        <v>316</v>
      </c>
      <c r="C97" s="673">
        <f>SUM(C98:C103)</f>
        <v>379412246.67000002</v>
      </c>
      <c r="D97" s="673">
        <f>SUM(D98:D103)</f>
        <v>453810000</v>
      </c>
      <c r="E97" s="673">
        <f>SUM(E98:E103)</f>
        <v>1897390000</v>
      </c>
      <c r="F97" s="673">
        <f>SUM(F98:F103)</f>
        <v>2730612246.6700001</v>
      </c>
    </row>
    <row r="98" spans="1:6" ht="16.2" thickBot="1">
      <c r="A98" s="674" t="s">
        <v>315</v>
      </c>
      <c r="B98" s="675" t="s">
        <v>316</v>
      </c>
      <c r="C98" s="676">
        <f>'Personnel Details'!J26</f>
        <v>255624322.47999999</v>
      </c>
      <c r="D98" s="676">
        <v>57000000</v>
      </c>
      <c r="E98" s="676">
        <f>516300000-'Pooled Fund detail Capital'!G31</f>
        <v>506300000</v>
      </c>
      <c r="F98" s="676">
        <f t="shared" ref="F98:F103" si="5">C98+D98+E98</f>
        <v>818924322.48000002</v>
      </c>
    </row>
    <row r="99" spans="1:6" ht="16.2" thickBot="1">
      <c r="A99" s="674" t="s">
        <v>971</v>
      </c>
      <c r="B99" s="675" t="s">
        <v>972</v>
      </c>
      <c r="C99" s="677">
        <v>0</v>
      </c>
      <c r="D99" s="676">
        <v>8500000</v>
      </c>
      <c r="E99" s="676">
        <v>3000000</v>
      </c>
      <c r="F99" s="676">
        <f t="shared" si="5"/>
        <v>11500000</v>
      </c>
    </row>
    <row r="100" spans="1:6" ht="16.2" thickBot="1">
      <c r="A100" s="674" t="s">
        <v>311</v>
      </c>
      <c r="B100" s="675" t="s">
        <v>312</v>
      </c>
      <c r="C100" s="676">
        <f>'Personnel Details'!J24</f>
        <v>68647051.400000006</v>
      </c>
      <c r="D100" s="676">
        <v>90000000</v>
      </c>
      <c r="E100" s="676">
        <v>285900000</v>
      </c>
      <c r="F100" s="676">
        <f t="shared" si="5"/>
        <v>444547051.39999998</v>
      </c>
    </row>
    <row r="101" spans="1:6" ht="16.2" thickBot="1">
      <c r="A101" s="693" t="s">
        <v>1322</v>
      </c>
      <c r="B101" s="675" t="s">
        <v>1323</v>
      </c>
      <c r="C101" s="677">
        <v>0</v>
      </c>
      <c r="D101" s="676">
        <f>'Details of OH Cost'!H722</f>
        <v>12500000</v>
      </c>
      <c r="E101" s="677">
        <v>0</v>
      </c>
      <c r="F101" s="676">
        <f t="shared" si="5"/>
        <v>12500000</v>
      </c>
    </row>
    <row r="102" spans="1:6" ht="16.2" thickBot="1">
      <c r="A102" s="674" t="s">
        <v>977</v>
      </c>
      <c r="B102" s="675" t="s">
        <v>978</v>
      </c>
      <c r="C102" s="676">
        <f>'Personnel Details'!J57</f>
        <v>30000000</v>
      </c>
      <c r="D102" s="676">
        <f>307810000-'Pool Fund Grant'!G11</f>
        <v>207810000</v>
      </c>
      <c r="E102" s="676">
        <v>147190000</v>
      </c>
      <c r="F102" s="676">
        <f t="shared" si="5"/>
        <v>385000000</v>
      </c>
    </row>
    <row r="103" spans="1:6" ht="16.2" thickBot="1">
      <c r="A103" s="674" t="s">
        <v>373</v>
      </c>
      <c r="B103" s="675" t="s">
        <v>374</v>
      </c>
      <c r="C103" s="676">
        <f>'Personnel Details'!J59</f>
        <v>25140872.789999999</v>
      </c>
      <c r="D103" s="676">
        <f>178000000-'Pool Fund Grant'!G9</f>
        <v>78000000</v>
      </c>
      <c r="E103" s="676">
        <v>955000000</v>
      </c>
      <c r="F103" s="676">
        <f t="shared" si="5"/>
        <v>1058140872.79</v>
      </c>
    </row>
    <row r="104" spans="1:6" ht="16.2" thickBot="1">
      <c r="A104" s="671" t="s">
        <v>985</v>
      </c>
      <c r="B104" s="672" t="s">
        <v>411</v>
      </c>
      <c r="C104" s="673">
        <f>SUM(C105:C106)</f>
        <v>120915752.47999999</v>
      </c>
      <c r="D104" s="673">
        <f>SUM(D105:D106)</f>
        <v>96000000</v>
      </c>
      <c r="E104" s="673">
        <f>SUM(E105:E106)</f>
        <v>175000000</v>
      </c>
      <c r="F104" s="673">
        <f>SUM(F105:F106)</f>
        <v>391915752.48000002</v>
      </c>
    </row>
    <row r="105" spans="1:6" ht="16.2" thickBot="1">
      <c r="A105" s="682" t="s">
        <v>410</v>
      </c>
      <c r="B105" s="683" t="s">
        <v>411</v>
      </c>
      <c r="C105" s="685">
        <f>'Personnel Details'!J78</f>
        <v>120915752.47999999</v>
      </c>
      <c r="D105" s="685">
        <v>90000000</v>
      </c>
      <c r="E105" s="685">
        <v>175000000</v>
      </c>
      <c r="F105" s="685">
        <f>C105+D105+E105</f>
        <v>385915752.48000002</v>
      </c>
    </row>
    <row r="106" spans="1:6" ht="21.75" customHeight="1" thickBot="1">
      <c r="A106" s="682" t="s">
        <v>989</v>
      </c>
      <c r="B106" s="688" t="s">
        <v>990</v>
      </c>
      <c r="C106" s="684">
        <v>0</v>
      </c>
      <c r="D106" s="685">
        <v>6000000</v>
      </c>
      <c r="E106" s="684">
        <v>0</v>
      </c>
      <c r="F106" s="685">
        <f>C106+D106+E106</f>
        <v>6000000</v>
      </c>
    </row>
    <row r="107" spans="1:6" ht="16.2" thickBot="1">
      <c r="A107" s="671" t="s">
        <v>992</v>
      </c>
      <c r="B107" s="672" t="s">
        <v>355</v>
      </c>
      <c r="C107" s="673">
        <f>SUM(C108:C109)</f>
        <v>250728679.06</v>
      </c>
      <c r="D107" s="673">
        <f>SUM(D108:D109)</f>
        <v>171000000</v>
      </c>
      <c r="E107" s="673">
        <f>SUM(E108:E109)</f>
        <v>220000000</v>
      </c>
      <c r="F107" s="673">
        <f>SUM(F108:F109)</f>
        <v>641728679.05999994</v>
      </c>
    </row>
    <row r="108" spans="1:6" ht="16.2" thickBot="1">
      <c r="A108" s="674" t="s">
        <v>354</v>
      </c>
      <c r="B108" s="675" t="s">
        <v>355</v>
      </c>
      <c r="C108" s="676">
        <f>'Personnel Details'!J48</f>
        <v>250728679.06</v>
      </c>
      <c r="D108" s="676">
        <f>167000000-'Pooled Fund OH Cost'!G10</f>
        <v>147000000</v>
      </c>
      <c r="E108" s="676">
        <v>220000000</v>
      </c>
      <c r="F108" s="676">
        <f>C108+D108+E108</f>
        <v>617728679.05999994</v>
      </c>
    </row>
    <row r="109" spans="1:6" ht="31.8" thickBot="1">
      <c r="A109" s="674" t="s">
        <v>997</v>
      </c>
      <c r="B109" s="678" t="s">
        <v>998</v>
      </c>
      <c r="C109" s="677">
        <v>0</v>
      </c>
      <c r="D109" s="676">
        <v>24000000</v>
      </c>
      <c r="E109" s="677">
        <v>0</v>
      </c>
      <c r="F109" s="676">
        <f>C109+D109+E109</f>
        <v>24000000</v>
      </c>
    </row>
    <row r="110" spans="1:6" ht="16.2" thickBot="1">
      <c r="A110" s="671" t="s">
        <v>1000</v>
      </c>
      <c r="B110" s="672" t="s">
        <v>1001</v>
      </c>
      <c r="C110" s="673">
        <f>SUM(C111:C113)</f>
        <v>181820881.06</v>
      </c>
      <c r="D110" s="673">
        <f>SUM(D111:D113)</f>
        <v>738310000</v>
      </c>
      <c r="E110" s="673">
        <f>SUM(E111:E113)</f>
        <v>2522690000</v>
      </c>
      <c r="F110" s="673">
        <f>SUM(F111:F113)</f>
        <v>3442820881.0599999</v>
      </c>
    </row>
    <row r="111" spans="1:6" ht="16.2" thickBot="1">
      <c r="A111" s="674" t="s">
        <v>567</v>
      </c>
      <c r="B111" s="675" t="s">
        <v>1001</v>
      </c>
      <c r="C111" s="677">
        <v>0</v>
      </c>
      <c r="D111" s="676">
        <v>116310000</v>
      </c>
      <c r="E111" s="676">
        <v>907690000</v>
      </c>
      <c r="F111" s="676">
        <f>C111+D111+E111</f>
        <v>1024000000</v>
      </c>
    </row>
    <row r="112" spans="1:6" ht="16.2" thickBot="1">
      <c r="A112" s="674" t="s">
        <v>366</v>
      </c>
      <c r="B112" s="675" t="s">
        <v>367</v>
      </c>
      <c r="C112" s="676">
        <f>'Personnel Details'!J54</f>
        <v>181820881.06</v>
      </c>
      <c r="D112" s="676">
        <f>'Details of OH Cost'!H777</f>
        <v>597000000</v>
      </c>
      <c r="E112" s="676">
        <f>1500000000+'Project Details Capital'!G82</f>
        <v>1600000000</v>
      </c>
      <c r="F112" s="676">
        <f>C112+D112+E112</f>
        <v>2378820881.0599999</v>
      </c>
    </row>
    <row r="113" spans="1:6" ht="16.2" thickBot="1">
      <c r="A113" s="674" t="s">
        <v>1006</v>
      </c>
      <c r="B113" s="675" t="s">
        <v>1007</v>
      </c>
      <c r="C113" s="677">
        <v>0</v>
      </c>
      <c r="D113" s="676">
        <v>25000000</v>
      </c>
      <c r="E113" s="676">
        <v>15000000</v>
      </c>
      <c r="F113" s="676">
        <f>C113+D113+E113</f>
        <v>40000000</v>
      </c>
    </row>
    <row r="114" spans="1:6" ht="16.2" thickBot="1">
      <c r="A114" s="671" t="s">
        <v>1010</v>
      </c>
      <c r="B114" s="672" t="s">
        <v>350</v>
      </c>
      <c r="C114" s="673">
        <f>SUM(C115:C117)</f>
        <v>602540766.13999999</v>
      </c>
      <c r="D114" s="673">
        <f>SUM(D115:D117)</f>
        <v>111200000</v>
      </c>
      <c r="E114" s="673">
        <f>SUM(E115:E117)</f>
        <v>270000000</v>
      </c>
      <c r="F114" s="673">
        <f>SUM(F115:F117)</f>
        <v>983740766.13999999</v>
      </c>
    </row>
    <row r="115" spans="1:6" ht="16.2" thickBot="1">
      <c r="A115" s="682" t="s">
        <v>349</v>
      </c>
      <c r="B115" s="683" t="s">
        <v>350</v>
      </c>
      <c r="C115" s="685">
        <f>'Personnel Details'!J45</f>
        <v>602540766.13999999</v>
      </c>
      <c r="D115" s="685">
        <f>'Details of OH Cost'!H816</f>
        <v>99000000</v>
      </c>
      <c r="E115" s="685">
        <v>170000000</v>
      </c>
      <c r="F115" s="685">
        <f>C115+D115+E115</f>
        <v>871540766.13999999</v>
      </c>
    </row>
    <row r="116" spans="1:6" ht="16.2" thickBot="1">
      <c r="A116" s="682" t="s">
        <v>1015</v>
      </c>
      <c r="B116" s="683" t="s">
        <v>1016</v>
      </c>
      <c r="C116" s="684">
        <v>0</v>
      </c>
      <c r="D116" s="685">
        <v>6200000</v>
      </c>
      <c r="E116" s="685">
        <v>100000000</v>
      </c>
      <c r="F116" s="685">
        <f>C116+D116+E116</f>
        <v>106200000</v>
      </c>
    </row>
    <row r="117" spans="1:6" ht="16.2" thickBot="1">
      <c r="A117" s="674" t="s">
        <v>1019</v>
      </c>
      <c r="B117" s="675" t="s">
        <v>1020</v>
      </c>
      <c r="C117" s="677">
        <v>0</v>
      </c>
      <c r="D117" s="676">
        <v>6000000</v>
      </c>
      <c r="E117" s="713">
        <v>0</v>
      </c>
      <c r="F117" s="718">
        <f>C117+D117+E117</f>
        <v>6000000</v>
      </c>
    </row>
    <row r="118" spans="1:6" ht="16.2" thickBot="1">
      <c r="A118" s="671" t="s">
        <v>1021</v>
      </c>
      <c r="B118" s="679" t="s">
        <v>341</v>
      </c>
      <c r="C118" s="673">
        <f>SUM(C119:C121)</f>
        <v>472822489.72000003</v>
      </c>
      <c r="D118" s="673">
        <f>SUM(D119:D121)</f>
        <v>95000000</v>
      </c>
      <c r="E118" s="709">
        <f>SUM(E119:E121)</f>
        <v>51401440620</v>
      </c>
      <c r="F118" s="709">
        <f>SUM(F119:F121)</f>
        <v>51969263109.720001</v>
      </c>
    </row>
    <row r="119" spans="1:6" ht="16.2" thickBot="1">
      <c r="A119" s="682" t="s">
        <v>340</v>
      </c>
      <c r="B119" s="674" t="s">
        <v>341</v>
      </c>
      <c r="C119" s="676">
        <f>'Personnel Details'!J40</f>
        <v>472822489.72000003</v>
      </c>
      <c r="D119" s="676">
        <v>86000000</v>
      </c>
      <c r="E119" s="710">
        <v>43831440620</v>
      </c>
      <c r="F119" s="710">
        <f>C119+D119+E119</f>
        <v>44390263109.720001</v>
      </c>
    </row>
    <row r="120" spans="1:6" ht="16.2" thickBot="1">
      <c r="A120" s="686"/>
      <c r="B120" s="755" t="s">
        <v>1432</v>
      </c>
      <c r="C120" s="687"/>
      <c r="D120" s="687"/>
      <c r="E120" s="687"/>
      <c r="F120" s="687"/>
    </row>
    <row r="121" spans="1:6" ht="31.8" thickBot="1">
      <c r="A121" s="682" t="s">
        <v>1024</v>
      </c>
      <c r="B121" s="696" t="s">
        <v>1025</v>
      </c>
      <c r="C121" s="685">
        <v>0</v>
      </c>
      <c r="D121" s="685">
        <v>9000000</v>
      </c>
      <c r="E121" s="718">
        <v>7570000000</v>
      </c>
      <c r="F121" s="718">
        <f>C121+D121+E121</f>
        <v>7579000000</v>
      </c>
    </row>
    <row r="122" spans="1:6" ht="16.2" thickBot="1">
      <c r="A122" s="679" t="s">
        <v>1028</v>
      </c>
      <c r="B122" s="679" t="s">
        <v>318</v>
      </c>
      <c r="C122" s="681">
        <f>C123</f>
        <v>160934089.34</v>
      </c>
      <c r="D122" s="681">
        <f>D123</f>
        <v>85500000</v>
      </c>
      <c r="E122" s="712">
        <f>E123</f>
        <v>323000000</v>
      </c>
      <c r="F122" s="712">
        <f>F123</f>
        <v>569434089.34000003</v>
      </c>
    </row>
    <row r="123" spans="1:6" ht="16.2" thickBot="1">
      <c r="A123" s="682" t="s">
        <v>317</v>
      </c>
      <c r="B123" s="682" t="s">
        <v>318</v>
      </c>
      <c r="C123" s="676">
        <f>'Personnel Details'!J27</f>
        <v>160934089.34</v>
      </c>
      <c r="D123" s="676">
        <v>85500000</v>
      </c>
      <c r="E123" s="718">
        <v>323000000</v>
      </c>
      <c r="F123" s="718">
        <f>C123+D123+E123</f>
        <v>569434089.34000003</v>
      </c>
    </row>
    <row r="124" spans="1:6" ht="16.2" thickBot="1">
      <c r="A124" s="671" t="s">
        <v>1032</v>
      </c>
      <c r="B124" s="671" t="s">
        <v>319</v>
      </c>
      <c r="C124" s="673">
        <f>SUM(C125:C136)</f>
        <v>189997021.66</v>
      </c>
      <c r="D124" s="673">
        <f>SUM(D125:D136)</f>
        <v>1347500000</v>
      </c>
      <c r="E124" s="709">
        <f>SUM(E125:E136)</f>
        <v>6053469380</v>
      </c>
      <c r="F124" s="709">
        <f>SUM(F125:F136)</f>
        <v>7590966401.6599998</v>
      </c>
    </row>
    <row r="125" spans="1:6" ht="16.2" thickBot="1">
      <c r="A125" s="674" t="s">
        <v>154</v>
      </c>
      <c r="B125" s="674" t="s">
        <v>319</v>
      </c>
      <c r="C125" s="676">
        <f>'Personnel Details'!J28</f>
        <v>124178123.22</v>
      </c>
      <c r="D125" s="676">
        <f>'Details of OH Cost'!H900</f>
        <v>1036000000</v>
      </c>
      <c r="E125" s="710">
        <f>2723469380+'Project Details Capital'!G94</f>
        <v>5673469380</v>
      </c>
      <c r="F125" s="710">
        <f t="shared" ref="F125:F136" si="6">C125+D125+E125</f>
        <v>6833647503.2200003</v>
      </c>
    </row>
    <row r="126" spans="1:6" ht="16.2" thickBot="1">
      <c r="A126" s="674" t="s">
        <v>1036</v>
      </c>
      <c r="B126" s="674" t="s">
        <v>1037</v>
      </c>
      <c r="C126" s="677">
        <v>0</v>
      </c>
      <c r="D126" s="676">
        <v>50000000</v>
      </c>
      <c r="E126" s="711">
        <v>0</v>
      </c>
      <c r="F126" s="710">
        <f t="shared" si="6"/>
        <v>50000000</v>
      </c>
    </row>
    <row r="127" spans="1:6" ht="16.2" thickBot="1">
      <c r="A127" s="674" t="s">
        <v>1039</v>
      </c>
      <c r="B127" s="674" t="s">
        <v>1040</v>
      </c>
      <c r="C127" s="677">
        <v>0</v>
      </c>
      <c r="D127" s="676">
        <v>10000000</v>
      </c>
      <c r="E127" s="711">
        <v>0</v>
      </c>
      <c r="F127" s="710">
        <f t="shared" si="6"/>
        <v>10000000</v>
      </c>
    </row>
    <row r="128" spans="1:6" ht="22.5" customHeight="1" thickBot="1">
      <c r="A128" s="674" t="s">
        <v>1042</v>
      </c>
      <c r="B128" s="707" t="s">
        <v>1043</v>
      </c>
      <c r="C128" s="677">
        <v>0</v>
      </c>
      <c r="D128" s="676">
        <v>21500000</v>
      </c>
      <c r="E128" s="710">
        <v>290000000</v>
      </c>
      <c r="F128" s="710">
        <f t="shared" si="6"/>
        <v>311500000</v>
      </c>
    </row>
    <row r="129" spans="1:6" ht="16.2" thickBot="1">
      <c r="A129" s="682" t="s">
        <v>1046</v>
      </c>
      <c r="B129" s="682" t="s">
        <v>1047</v>
      </c>
      <c r="C129" s="684">
        <v>0</v>
      </c>
      <c r="D129" s="685">
        <v>12000000</v>
      </c>
      <c r="E129" s="713">
        <v>0</v>
      </c>
      <c r="F129" s="718">
        <f t="shared" si="6"/>
        <v>12000000</v>
      </c>
    </row>
    <row r="130" spans="1:6" ht="16.2" thickBot="1">
      <c r="A130" s="682" t="s">
        <v>1049</v>
      </c>
      <c r="B130" s="682" t="s">
        <v>544</v>
      </c>
      <c r="C130" s="684">
        <v>0</v>
      </c>
      <c r="D130" s="685">
        <v>17000000</v>
      </c>
      <c r="E130" s="713">
        <v>0</v>
      </c>
      <c r="F130" s="718">
        <f t="shared" si="6"/>
        <v>17000000</v>
      </c>
    </row>
    <row r="131" spans="1:6" ht="16.2" thickBot="1">
      <c r="A131" s="674" t="s">
        <v>1051</v>
      </c>
      <c r="B131" s="675" t="s">
        <v>1052</v>
      </c>
      <c r="C131" s="677">
        <v>0</v>
      </c>
      <c r="D131" s="676">
        <v>16000000</v>
      </c>
      <c r="E131" s="711">
        <v>0</v>
      </c>
      <c r="F131" s="710">
        <f t="shared" si="6"/>
        <v>16000000</v>
      </c>
    </row>
    <row r="132" spans="1:6" ht="16.2" thickBot="1">
      <c r="A132" s="674" t="s">
        <v>1054</v>
      </c>
      <c r="B132" s="675" t="s">
        <v>1055</v>
      </c>
      <c r="C132" s="677">
        <v>0</v>
      </c>
      <c r="D132" s="676">
        <v>36000000</v>
      </c>
      <c r="E132" s="711">
        <v>0</v>
      </c>
      <c r="F132" s="710">
        <f t="shared" si="6"/>
        <v>36000000</v>
      </c>
    </row>
    <row r="133" spans="1:6" ht="16.2" thickBot="1">
      <c r="A133" s="674" t="s">
        <v>1057</v>
      </c>
      <c r="B133" s="675" t="s">
        <v>1058</v>
      </c>
      <c r="C133" s="677">
        <v>0</v>
      </c>
      <c r="D133" s="676">
        <v>24000000</v>
      </c>
      <c r="E133" s="711">
        <v>0</v>
      </c>
      <c r="F133" s="710">
        <f t="shared" si="6"/>
        <v>24000000</v>
      </c>
    </row>
    <row r="134" spans="1:6" ht="16.2" thickBot="1">
      <c r="A134" s="674" t="s">
        <v>1059</v>
      </c>
      <c r="B134" s="678" t="s">
        <v>1060</v>
      </c>
      <c r="C134" s="677">
        <v>0</v>
      </c>
      <c r="D134" s="676">
        <v>24000000</v>
      </c>
      <c r="E134" s="711">
        <v>0</v>
      </c>
      <c r="F134" s="710">
        <f t="shared" si="6"/>
        <v>24000000</v>
      </c>
    </row>
    <row r="135" spans="1:6" ht="16.2" thickBot="1">
      <c r="A135" s="674" t="s">
        <v>362</v>
      </c>
      <c r="B135" s="675" t="s">
        <v>363</v>
      </c>
      <c r="C135" s="676">
        <f>'Personnel Details'!J52</f>
        <v>65818898.439999998</v>
      </c>
      <c r="D135" s="676">
        <f>'Details of OH Cost'!H936</f>
        <v>65000000</v>
      </c>
      <c r="E135" s="676">
        <f>170000000-'Pooled Fund detail Capital'!G22</f>
        <v>90000000</v>
      </c>
      <c r="F135" s="676">
        <f t="shared" si="6"/>
        <v>220818898.44</v>
      </c>
    </row>
    <row r="136" spans="1:6" ht="16.2" thickBot="1">
      <c r="A136" s="674" t="s">
        <v>1063</v>
      </c>
      <c r="B136" s="675" t="s">
        <v>1064</v>
      </c>
      <c r="C136" s="677">
        <v>0</v>
      </c>
      <c r="D136" s="676">
        <v>36000000</v>
      </c>
      <c r="E136" s="677">
        <v>0</v>
      </c>
      <c r="F136" s="676">
        <f t="shared" si="6"/>
        <v>36000000</v>
      </c>
    </row>
    <row r="137" spans="1:6" ht="16.2" thickBot="1">
      <c r="A137" s="679" t="s">
        <v>1066</v>
      </c>
      <c r="B137" s="694" t="s">
        <v>1067</v>
      </c>
      <c r="C137" s="695">
        <f>C138+C139+C140</f>
        <v>542341125.36000001</v>
      </c>
      <c r="D137" s="695">
        <f>D138+D139+D140</f>
        <v>101725000</v>
      </c>
      <c r="E137" s="695">
        <f>E138+E139+E140</f>
        <v>14420000000</v>
      </c>
      <c r="F137" s="695">
        <f>F138+F139+F140</f>
        <v>15064066125.360001</v>
      </c>
    </row>
    <row r="138" spans="1:6" ht="16.2" thickBot="1">
      <c r="A138" s="682" t="s">
        <v>1068</v>
      </c>
      <c r="B138" s="688" t="s">
        <v>1067</v>
      </c>
      <c r="C138" s="684">
        <v>0</v>
      </c>
      <c r="D138" s="685">
        <v>40000000</v>
      </c>
      <c r="E138" s="685">
        <v>60000000</v>
      </c>
      <c r="F138" s="685">
        <f>C138+D138+E138</f>
        <v>100000000</v>
      </c>
    </row>
    <row r="139" spans="1:6" ht="16.2" thickBot="1">
      <c r="A139" s="682" t="s">
        <v>396</v>
      </c>
      <c r="B139" s="682" t="s">
        <v>397</v>
      </c>
      <c r="C139" s="685">
        <f>'Personnel Details'!J71</f>
        <v>449204307.54000002</v>
      </c>
      <c r="D139" s="685">
        <v>30000000</v>
      </c>
      <c r="E139" s="685">
        <f>19360000000-'Pooled Fund detail Capital'!G46</f>
        <v>13360000000</v>
      </c>
      <c r="F139" s="718">
        <f>C139+D139+E139</f>
        <v>13839204307.540001</v>
      </c>
    </row>
    <row r="140" spans="1:6" ht="31.8" thickBot="1">
      <c r="A140" s="674" t="s">
        <v>386</v>
      </c>
      <c r="B140" s="707" t="s">
        <v>387</v>
      </c>
      <c r="C140" s="676">
        <f>'Personnel Details'!J66</f>
        <v>93136817.819999993</v>
      </c>
      <c r="D140" s="676">
        <v>31725000</v>
      </c>
      <c r="E140" s="676">
        <v>1000000000</v>
      </c>
      <c r="F140" s="676">
        <f>C140+D140+E140</f>
        <v>1124861817.8199999</v>
      </c>
    </row>
    <row r="141" spans="1:6" ht="16.2" thickBot="1">
      <c r="A141" s="671" t="s">
        <v>1078</v>
      </c>
      <c r="B141" s="672" t="s">
        <v>1079</v>
      </c>
      <c r="C141" s="697">
        <f>C142</f>
        <v>153403523.57999998</v>
      </c>
      <c r="D141" s="697">
        <f>D142</f>
        <v>10000000</v>
      </c>
      <c r="E141" s="697">
        <f>E142</f>
        <v>40000000</v>
      </c>
      <c r="F141" s="697">
        <f>F142</f>
        <v>203403523.57999998</v>
      </c>
    </row>
    <row r="142" spans="1:6" ht="16.2" thickBot="1">
      <c r="A142" s="674" t="s">
        <v>364</v>
      </c>
      <c r="B142" s="675" t="s">
        <v>365</v>
      </c>
      <c r="C142" s="676">
        <f>'Personnel Details'!J53</f>
        <v>153403523.57999998</v>
      </c>
      <c r="D142" s="676">
        <v>10000000</v>
      </c>
      <c r="E142" s="676">
        <v>40000000</v>
      </c>
      <c r="F142" s="676">
        <f>C142+D142+E142</f>
        <v>203403523.57999998</v>
      </c>
    </row>
    <row r="143" spans="1:6" ht="16.2" thickBot="1">
      <c r="A143" s="679" t="s">
        <v>1083</v>
      </c>
      <c r="B143" s="680" t="s">
        <v>331</v>
      </c>
      <c r="C143" s="695">
        <f>C144+C145</f>
        <v>244745067.68000001</v>
      </c>
      <c r="D143" s="695">
        <f>D144+D145</f>
        <v>59400000</v>
      </c>
      <c r="E143" s="695">
        <f>E144+E145</f>
        <v>7720000000</v>
      </c>
      <c r="F143" s="695">
        <f>F144+F145</f>
        <v>8024145067.6800003</v>
      </c>
    </row>
    <row r="144" spans="1:6" ht="16.2" thickBot="1">
      <c r="A144" s="682" t="s">
        <v>330</v>
      </c>
      <c r="B144" s="683" t="s">
        <v>331</v>
      </c>
      <c r="C144" s="685">
        <f>'Personnel Details'!J35</f>
        <v>244745067.68000001</v>
      </c>
      <c r="D144" s="685">
        <v>53400000</v>
      </c>
      <c r="E144" s="685">
        <f>5700000000+'Project Details Capital'!G101</f>
        <v>7568000000</v>
      </c>
      <c r="F144" s="685">
        <f>C144+D144+E144</f>
        <v>7866145067.6800003</v>
      </c>
    </row>
    <row r="145" spans="1:6" ht="16.2" thickBot="1">
      <c r="A145" s="674" t="s">
        <v>1087</v>
      </c>
      <c r="B145" s="675" t="s">
        <v>1088</v>
      </c>
      <c r="C145" s="677">
        <v>0</v>
      </c>
      <c r="D145" s="676">
        <v>6000000</v>
      </c>
      <c r="E145" s="676">
        <f>150000000+'Project Details Capital'!G105</f>
        <v>152000000</v>
      </c>
      <c r="F145" s="676">
        <f>C145+D145+E145</f>
        <v>158000000</v>
      </c>
    </row>
    <row r="146" spans="1:6" ht="20.25" customHeight="1" thickBot="1">
      <c r="A146" s="671" t="s">
        <v>1091</v>
      </c>
      <c r="B146" s="690" t="s">
        <v>335</v>
      </c>
      <c r="C146" s="673">
        <f>SUM(C147:C149)</f>
        <v>153235063.19999999</v>
      </c>
      <c r="D146" s="673">
        <f>SUM(D147:D149)</f>
        <v>350000000</v>
      </c>
      <c r="E146" s="673">
        <f>SUM(E147:E149)</f>
        <v>374000000</v>
      </c>
      <c r="F146" s="673">
        <f>SUM(F147:F149)</f>
        <v>877235063.20000005</v>
      </c>
    </row>
    <row r="147" spans="1:6" ht="16.2" thickBot="1">
      <c r="A147" s="674" t="s">
        <v>1092</v>
      </c>
      <c r="B147" s="678" t="s">
        <v>335</v>
      </c>
      <c r="C147" s="676">
        <f>'Personnel Details'!J37</f>
        <v>153235063.19999999</v>
      </c>
      <c r="D147" s="676">
        <v>80000000</v>
      </c>
      <c r="E147" s="676">
        <v>274000000</v>
      </c>
      <c r="F147" s="676">
        <f>C147+D147+E147</f>
        <v>507235063.19999999</v>
      </c>
    </row>
    <row r="148" spans="1:6" ht="31.8" thickBot="1">
      <c r="A148" s="674" t="s">
        <v>1096</v>
      </c>
      <c r="B148" s="678" t="s">
        <v>1097</v>
      </c>
      <c r="C148" s="677">
        <v>0</v>
      </c>
      <c r="D148" s="676">
        <v>20000000</v>
      </c>
      <c r="E148" s="677">
        <v>0</v>
      </c>
      <c r="F148" s="676">
        <f>C148+D148+E148</f>
        <v>20000000</v>
      </c>
    </row>
    <row r="149" spans="1:6" ht="16.2" thickBot="1">
      <c r="A149" s="674" t="s">
        <v>1099</v>
      </c>
      <c r="B149" s="675" t="s">
        <v>1100</v>
      </c>
      <c r="C149" s="677">
        <v>0</v>
      </c>
      <c r="D149" s="676">
        <v>250000000</v>
      </c>
      <c r="E149" s="676">
        <f>500000000-'Pooled Fund detail Capital'!G6</f>
        <v>100000000</v>
      </c>
      <c r="F149" s="676">
        <f>C149+D149+E149</f>
        <v>350000000</v>
      </c>
    </row>
    <row r="150" spans="1:6" ht="16.2" thickBot="1">
      <c r="A150" s="671" t="s">
        <v>1102</v>
      </c>
      <c r="B150" s="672" t="s">
        <v>1103</v>
      </c>
      <c r="C150" s="677">
        <v>0</v>
      </c>
      <c r="D150" s="697">
        <f>D151</f>
        <v>30600000</v>
      </c>
      <c r="E150" s="697">
        <f>E151</f>
        <v>150000000</v>
      </c>
      <c r="F150" s="697">
        <f>F151</f>
        <v>180600000</v>
      </c>
    </row>
    <row r="151" spans="1:6" ht="16.2" thickBot="1">
      <c r="A151" s="674" t="s">
        <v>1104</v>
      </c>
      <c r="B151" s="675" t="s">
        <v>1103</v>
      </c>
      <c r="C151" s="677">
        <v>0</v>
      </c>
      <c r="D151" s="676">
        <v>30600000</v>
      </c>
      <c r="E151" s="676">
        <v>150000000</v>
      </c>
      <c r="F151" s="676">
        <f>C151+D151+E151</f>
        <v>180600000</v>
      </c>
    </row>
    <row r="152" spans="1:6" ht="16.2" thickBot="1">
      <c r="A152" s="748" t="s">
        <v>1107</v>
      </c>
      <c r="B152" s="748" t="s">
        <v>1108</v>
      </c>
      <c r="C152" s="691">
        <f>C153+C161</f>
        <v>2772100441.9299998</v>
      </c>
      <c r="D152" s="691">
        <f>D153+D161</f>
        <v>1067600000</v>
      </c>
      <c r="E152" s="747">
        <f>E153+E161</f>
        <v>5472000000</v>
      </c>
      <c r="F152" s="691">
        <f>F153+F161</f>
        <v>9311700441.9300003</v>
      </c>
    </row>
    <row r="153" spans="1:6" ht="16.2" thickBot="1">
      <c r="A153" s="766" t="s">
        <v>1109</v>
      </c>
      <c r="B153" s="766" t="s">
        <v>377</v>
      </c>
      <c r="C153" s="767">
        <f>SUM(C154:C160)</f>
        <v>2422873374.7399998</v>
      </c>
      <c r="D153" s="767">
        <f>SUM(D154:D160)</f>
        <v>886600000</v>
      </c>
      <c r="E153" s="734">
        <f>SUM(E154:E160)</f>
        <v>4760000000</v>
      </c>
      <c r="F153" s="768">
        <f>SUM(F154:F160)</f>
        <v>8069473374.7399998</v>
      </c>
    </row>
    <row r="154" spans="1:6" ht="16.2" thickBot="1">
      <c r="A154" s="682" t="s">
        <v>375</v>
      </c>
      <c r="B154" s="682" t="s">
        <v>376</v>
      </c>
      <c r="C154" s="685">
        <f>'Personnel Details'!J60</f>
        <v>0</v>
      </c>
      <c r="D154" s="685">
        <v>76600000</v>
      </c>
      <c r="E154" s="718">
        <v>55000000</v>
      </c>
      <c r="F154" s="718">
        <f t="shared" ref="F154:F160" si="7">C154+D154+E154</f>
        <v>131600000</v>
      </c>
    </row>
    <row r="155" spans="1:6" ht="16.2" thickBot="1">
      <c r="A155" s="682" t="s">
        <v>1114</v>
      </c>
      <c r="B155" s="682" t="s">
        <v>377</v>
      </c>
      <c r="C155" s="685">
        <f>'Personnel Details'!J61</f>
        <v>2422873374.7399998</v>
      </c>
      <c r="D155" s="685">
        <f>'Details of OH Cost'!H1003</f>
        <v>455000000</v>
      </c>
      <c r="E155" s="718">
        <v>4505000000</v>
      </c>
      <c r="F155" s="718">
        <f t="shared" si="7"/>
        <v>7382873374.7399998</v>
      </c>
    </row>
    <row r="156" spans="1:6" ht="16.2" thickBot="1">
      <c r="A156" s="765" t="s">
        <v>1118</v>
      </c>
      <c r="B156" s="719" t="s">
        <v>1119</v>
      </c>
      <c r="C156" s="677">
        <v>0</v>
      </c>
      <c r="D156" s="676">
        <v>78000000</v>
      </c>
      <c r="E156" s="711">
        <v>0</v>
      </c>
      <c r="F156" s="710">
        <f t="shared" si="7"/>
        <v>78000000</v>
      </c>
    </row>
    <row r="157" spans="1:6" ht="16.2" thickBot="1">
      <c r="A157" s="749" t="s">
        <v>291</v>
      </c>
      <c r="B157" s="682" t="s">
        <v>292</v>
      </c>
      <c r="C157" s="677">
        <f>'Personnel Details'!J14</f>
        <v>0</v>
      </c>
      <c r="D157" s="676">
        <f>'Details of OH Cost'!H1072</f>
        <v>125000000</v>
      </c>
      <c r="E157" s="711">
        <v>200000000</v>
      </c>
      <c r="F157" s="710">
        <f t="shared" si="7"/>
        <v>325000000</v>
      </c>
    </row>
    <row r="158" spans="1:6" ht="16.2" thickBot="1">
      <c r="A158" s="682" t="s">
        <v>1124</v>
      </c>
      <c r="B158" s="696" t="s">
        <v>1125</v>
      </c>
      <c r="C158" s="684">
        <v>0</v>
      </c>
      <c r="D158" s="685">
        <v>50000000</v>
      </c>
      <c r="E158" s="713">
        <v>0</v>
      </c>
      <c r="F158" s="718">
        <f t="shared" si="7"/>
        <v>50000000</v>
      </c>
    </row>
    <row r="159" spans="1:6" ht="16.2" thickBot="1">
      <c r="A159" s="674" t="s">
        <v>1127</v>
      </c>
      <c r="B159" s="707" t="s">
        <v>1128</v>
      </c>
      <c r="C159" s="677">
        <v>0</v>
      </c>
      <c r="D159" s="676">
        <v>60000000</v>
      </c>
      <c r="E159" s="711">
        <v>0</v>
      </c>
      <c r="F159" s="710">
        <f t="shared" si="7"/>
        <v>60000000</v>
      </c>
    </row>
    <row r="160" spans="1:6" ht="20.25" customHeight="1" thickBot="1">
      <c r="A160" s="674" t="s">
        <v>1130</v>
      </c>
      <c r="B160" s="707" t="s">
        <v>1131</v>
      </c>
      <c r="C160" s="677">
        <v>0</v>
      </c>
      <c r="D160" s="676">
        <v>42000000</v>
      </c>
      <c r="E160" s="711">
        <v>0</v>
      </c>
      <c r="F160" s="710">
        <f t="shared" si="7"/>
        <v>42000000</v>
      </c>
    </row>
    <row r="161" spans="1:6" ht="16.2" thickBot="1">
      <c r="A161" s="671" t="s">
        <v>1133</v>
      </c>
      <c r="B161" s="671" t="s">
        <v>329</v>
      </c>
      <c r="C161" s="673">
        <f>SUM(C162:C164)</f>
        <v>349227067.19</v>
      </c>
      <c r="D161" s="673">
        <f>SUM(D162:D164)</f>
        <v>181000000</v>
      </c>
      <c r="E161" s="709">
        <f>SUM(E162:E164)</f>
        <v>712000000</v>
      </c>
      <c r="F161" s="709">
        <f>SUM(F162:F164)</f>
        <v>1242227067.1900001</v>
      </c>
    </row>
    <row r="162" spans="1:6" ht="16.2" thickBot="1">
      <c r="A162" s="674" t="s">
        <v>328</v>
      </c>
      <c r="B162" s="675" t="s">
        <v>329</v>
      </c>
      <c r="C162" s="676">
        <f>'Personnel Details'!J34</f>
        <v>339977108.94</v>
      </c>
      <c r="D162" s="676">
        <v>128000000</v>
      </c>
      <c r="E162" s="710">
        <v>480000000</v>
      </c>
      <c r="F162" s="710">
        <f>C162+D162+E162</f>
        <v>947977108.94000006</v>
      </c>
    </row>
    <row r="163" spans="1:6" ht="16.2" thickBot="1">
      <c r="A163" s="674" t="s">
        <v>378</v>
      </c>
      <c r="B163" s="675" t="s">
        <v>379</v>
      </c>
      <c r="C163" s="676">
        <f>'Personnel Details'!J62</f>
        <v>9249958.25</v>
      </c>
      <c r="D163" s="676">
        <v>34000000</v>
      </c>
      <c r="E163" s="676">
        <v>228000000</v>
      </c>
      <c r="F163" s="710">
        <f>C163+D163+E163</f>
        <v>271249958.25</v>
      </c>
    </row>
    <row r="164" spans="1:6" ht="17.25" customHeight="1" thickBot="1">
      <c r="A164" s="674" t="s">
        <v>1141</v>
      </c>
      <c r="B164" s="678" t="s">
        <v>1142</v>
      </c>
      <c r="C164" s="677">
        <v>0</v>
      </c>
      <c r="D164" s="676">
        <v>19000000</v>
      </c>
      <c r="E164" s="676">
        <v>4000000</v>
      </c>
      <c r="F164" s="676">
        <f>C164+D164+E164</f>
        <v>23000000</v>
      </c>
    </row>
    <row r="165" spans="1:6" ht="16.2" thickBot="1">
      <c r="A165" s="668" t="s">
        <v>1144</v>
      </c>
      <c r="B165" s="669" t="s">
        <v>1145</v>
      </c>
      <c r="C165" s="691">
        <f>C168</f>
        <v>38464111</v>
      </c>
      <c r="D165" s="691">
        <f>D166+D168</f>
        <v>12689809000</v>
      </c>
      <c r="E165" s="691">
        <f>E166+E168</f>
        <v>200000000</v>
      </c>
      <c r="F165" s="691">
        <f>F166+F168</f>
        <v>12928273111</v>
      </c>
    </row>
    <row r="166" spans="1:6" ht="16.2" thickBot="1">
      <c r="A166" s="671" t="s">
        <v>1146</v>
      </c>
      <c r="B166" s="690" t="s">
        <v>637</v>
      </c>
      <c r="C166" s="698">
        <f>C167</f>
        <v>0</v>
      </c>
      <c r="D166" s="697">
        <f>D167</f>
        <v>12599809000</v>
      </c>
      <c r="E166" s="698">
        <f>E167</f>
        <v>0</v>
      </c>
      <c r="F166" s="697">
        <f>F167</f>
        <v>12599809000</v>
      </c>
    </row>
    <row r="167" spans="1:6" ht="17.25" customHeight="1" thickBot="1">
      <c r="A167" s="674" t="s">
        <v>1147</v>
      </c>
      <c r="B167" s="678" t="s">
        <v>637</v>
      </c>
      <c r="C167" s="677">
        <v>0</v>
      </c>
      <c r="D167" s="676">
        <f>'Transfer Details'!H8</f>
        <v>12599809000</v>
      </c>
      <c r="E167" s="677">
        <v>0</v>
      </c>
      <c r="F167" s="676">
        <f>C167+D167+E167</f>
        <v>12599809000</v>
      </c>
    </row>
    <row r="168" spans="1:6" ht="17.25" customHeight="1" thickBot="1">
      <c r="A168" s="679" t="s">
        <v>1149</v>
      </c>
      <c r="B168" s="694" t="s">
        <v>337</v>
      </c>
      <c r="C168" s="695">
        <f>C169</f>
        <v>38464111</v>
      </c>
      <c r="D168" s="695">
        <f>D169</f>
        <v>90000000</v>
      </c>
      <c r="E168" s="695">
        <f>E169</f>
        <v>200000000</v>
      </c>
      <c r="F168" s="695">
        <f>F169</f>
        <v>328464111</v>
      </c>
    </row>
    <row r="169" spans="1:6" ht="16.2" thickBot="1">
      <c r="A169" s="674" t="s">
        <v>336</v>
      </c>
      <c r="B169" s="678" t="s">
        <v>337</v>
      </c>
      <c r="C169" s="676">
        <f>'Personnel Details'!J38</f>
        <v>38464111</v>
      </c>
      <c r="D169" s="676">
        <v>90000000</v>
      </c>
      <c r="E169" s="676">
        <f>300000000-'Pooled Fund detail Capital'!G28</f>
        <v>200000000</v>
      </c>
      <c r="F169" s="676">
        <f>C169+D169+E169</f>
        <v>328464111</v>
      </c>
    </row>
    <row r="170" spans="1:6" ht="16.2" thickBot="1">
      <c r="A170" s="668" t="s">
        <v>1152</v>
      </c>
      <c r="B170" s="669" t="s">
        <v>1153</v>
      </c>
      <c r="C170" s="691">
        <f>C171+C174+C181+C206+C220+C225+C227+C229</f>
        <v>36439631113.889984</v>
      </c>
      <c r="D170" s="691">
        <f>D171+D174+D181+D206+D220+D225+D227+D229</f>
        <v>17574595980</v>
      </c>
      <c r="E170" s="691">
        <f>E171+E174+E181+E206+E220+E225+E227+E229</f>
        <v>32204922650</v>
      </c>
      <c r="F170" s="691">
        <f>F171+F174+F181+F206+F220+F225+F227+F229</f>
        <v>86219149743.889984</v>
      </c>
    </row>
    <row r="171" spans="1:6" ht="16.2" thickBot="1">
      <c r="A171" s="679" t="s">
        <v>1154</v>
      </c>
      <c r="B171" s="680" t="s">
        <v>343</v>
      </c>
      <c r="C171" s="681">
        <f>C172+C173</f>
        <v>82420563.069999993</v>
      </c>
      <c r="D171" s="681">
        <f>D172+D173</f>
        <v>1087500000</v>
      </c>
      <c r="E171" s="681">
        <f>E172+E173</f>
        <v>380000000</v>
      </c>
      <c r="F171" s="681">
        <f>F172+F173</f>
        <v>1549920563.0700002</v>
      </c>
    </row>
    <row r="172" spans="1:6" ht="16.2" thickBot="1">
      <c r="A172" s="682" t="s">
        <v>342</v>
      </c>
      <c r="B172" s="683" t="s">
        <v>343</v>
      </c>
      <c r="C172" s="685">
        <f>'Personnel Details'!J41</f>
        <v>55667554.490000002</v>
      </c>
      <c r="D172" s="685">
        <v>92500000</v>
      </c>
      <c r="E172" s="685">
        <f>350000000-'Pooled Fund detail Capital'!G9+'Project Details Capital'!G114</f>
        <v>360000000</v>
      </c>
      <c r="F172" s="685">
        <f>C172+D172+E172</f>
        <v>508167554.49000001</v>
      </c>
    </row>
    <row r="173" spans="1:6" ht="16.2" thickBot="1">
      <c r="A173" s="682" t="s">
        <v>114</v>
      </c>
      <c r="B173" s="683" t="s">
        <v>368</v>
      </c>
      <c r="C173" s="685">
        <f>'Personnel Details'!J55</f>
        <v>26753008.579999998</v>
      </c>
      <c r="D173" s="685">
        <f>915000000+'Grant Details '!G20-'Pooled Fund OH Cost'!G7</f>
        <v>995000000</v>
      </c>
      <c r="E173" s="685">
        <v>20000000</v>
      </c>
      <c r="F173" s="685">
        <f>C173+D173+E173</f>
        <v>1041753008.58</v>
      </c>
    </row>
    <row r="174" spans="1:6" ht="16.2" thickBot="1">
      <c r="A174" s="679" t="s">
        <v>1159</v>
      </c>
      <c r="B174" s="680" t="s">
        <v>339</v>
      </c>
      <c r="C174" s="681">
        <f>C175+C176+C177+C179+C180</f>
        <v>153200350.75999999</v>
      </c>
      <c r="D174" s="681">
        <f>D175+D176+D177+D179+D180</f>
        <v>596700000</v>
      </c>
      <c r="E174" s="681">
        <f>E175+E176+E177+E179+E180</f>
        <v>1311000000</v>
      </c>
      <c r="F174" s="681">
        <f>F175+F176+F177+F179+F180</f>
        <v>2060900350.76</v>
      </c>
    </row>
    <row r="175" spans="1:6" ht="16.2" thickBot="1">
      <c r="A175" s="674" t="s">
        <v>338</v>
      </c>
      <c r="B175" s="675" t="s">
        <v>339</v>
      </c>
      <c r="C175" s="676">
        <f>'Personnel Details'!J39</f>
        <v>153200350.75999999</v>
      </c>
      <c r="D175" s="676">
        <f>'Details of OH Cost'!H1150</f>
        <v>194500000</v>
      </c>
      <c r="E175" s="676">
        <f>903000000+'Project Details Capital'!G118</f>
        <v>911000000</v>
      </c>
      <c r="F175" s="676">
        <f>C175+D175+E175</f>
        <v>1258700350.76</v>
      </c>
    </row>
    <row r="176" spans="1:6" ht="24" customHeight="1" thickBot="1">
      <c r="A176" s="674" t="s">
        <v>1162</v>
      </c>
      <c r="B176" s="678" t="s">
        <v>1163</v>
      </c>
      <c r="C176" s="677">
        <v>0</v>
      </c>
      <c r="D176" s="676">
        <v>92200000</v>
      </c>
      <c r="E176" s="676">
        <v>40000000</v>
      </c>
      <c r="F176" s="676">
        <f>C176+D176+E176</f>
        <v>132200000</v>
      </c>
    </row>
    <row r="177" spans="1:6" ht="16.2" thickBot="1">
      <c r="A177" s="682" t="s">
        <v>1166</v>
      </c>
      <c r="B177" s="683" t="s">
        <v>1167</v>
      </c>
      <c r="C177" s="684">
        <v>0</v>
      </c>
      <c r="D177" s="685">
        <v>12000000</v>
      </c>
      <c r="E177" s="685">
        <v>0</v>
      </c>
      <c r="F177" s="718">
        <f>C177+D177+E177</f>
        <v>12000000</v>
      </c>
    </row>
    <row r="178" spans="1:6" ht="16.2" thickBot="1">
      <c r="A178" s="757"/>
      <c r="B178" s="755" t="s">
        <v>1433</v>
      </c>
      <c r="C178" s="758"/>
      <c r="D178" s="758"/>
      <c r="E178" s="758"/>
      <c r="F178" s="758"/>
    </row>
    <row r="179" spans="1:6" ht="16.2" thickBot="1">
      <c r="A179" s="682" t="s">
        <v>447</v>
      </c>
      <c r="B179" s="683" t="s">
        <v>445</v>
      </c>
      <c r="C179" s="684">
        <v>0</v>
      </c>
      <c r="D179" s="685">
        <v>198000000</v>
      </c>
      <c r="E179" s="685">
        <f>135000000+'Project Details Capital'!G122</f>
        <v>160000000</v>
      </c>
      <c r="F179" s="685">
        <f>C179+D179+E179</f>
        <v>358000000</v>
      </c>
    </row>
    <row r="180" spans="1:6" ht="16.2" thickBot="1">
      <c r="A180" s="682" t="s">
        <v>1171</v>
      </c>
      <c r="B180" s="683" t="s">
        <v>1172</v>
      </c>
      <c r="C180" s="684">
        <v>0</v>
      </c>
      <c r="D180" s="685">
        <v>100000000</v>
      </c>
      <c r="E180" s="685">
        <v>200000000</v>
      </c>
      <c r="F180" s="685">
        <f>C180+D180+E180</f>
        <v>300000000</v>
      </c>
    </row>
    <row r="181" spans="1:6" ht="16.2" thickBot="1">
      <c r="A181" s="679" t="s">
        <v>1175</v>
      </c>
      <c r="B181" s="680" t="s">
        <v>321</v>
      </c>
      <c r="C181" s="681">
        <f>SUM(C182:C205)</f>
        <v>22351062056.23</v>
      </c>
      <c r="D181" s="681">
        <f>SUM(D182:D205)</f>
        <v>11072820000</v>
      </c>
      <c r="E181" s="681">
        <f>SUM(E182:E205)</f>
        <v>10208000000</v>
      </c>
      <c r="F181" s="681">
        <f>SUM(F182:F205)</f>
        <v>43631882056.229996</v>
      </c>
    </row>
    <row r="182" spans="1:6" ht="16.2" thickBot="1">
      <c r="A182" s="674" t="s">
        <v>320</v>
      </c>
      <c r="B182" s="675" t="s">
        <v>321</v>
      </c>
      <c r="C182" s="676">
        <f>'Personnel Details'!J29</f>
        <v>1535219523.5</v>
      </c>
      <c r="D182" s="676">
        <f>'Details of OH Cost'!H1194</f>
        <v>567000000</v>
      </c>
      <c r="E182" s="676">
        <v>2800000000</v>
      </c>
      <c r="F182" s="676">
        <f t="shared" ref="F182:F205" si="8">C182+D182+E182</f>
        <v>4902219523.5</v>
      </c>
    </row>
    <row r="183" spans="1:6" ht="16.2" thickBot="1">
      <c r="A183" s="674" t="s">
        <v>1179</v>
      </c>
      <c r="B183" s="675" t="s">
        <v>1180</v>
      </c>
      <c r="C183" s="684">
        <v>0</v>
      </c>
      <c r="D183" s="676">
        <v>10000000</v>
      </c>
      <c r="E183" s="677">
        <v>0</v>
      </c>
      <c r="F183" s="676">
        <f t="shared" si="8"/>
        <v>10000000</v>
      </c>
    </row>
    <row r="184" spans="1:6" ht="16.2" thickBot="1">
      <c r="A184" s="674" t="s">
        <v>1182</v>
      </c>
      <c r="B184" s="675" t="s">
        <v>1183</v>
      </c>
      <c r="C184" s="684">
        <v>0</v>
      </c>
      <c r="D184" s="676">
        <v>9000000</v>
      </c>
      <c r="E184" s="677">
        <v>0</v>
      </c>
      <c r="F184" s="676">
        <f t="shared" si="8"/>
        <v>9000000</v>
      </c>
    </row>
    <row r="185" spans="1:6" ht="16.2" thickBot="1">
      <c r="A185" s="674" t="s">
        <v>1185</v>
      </c>
      <c r="B185" s="675" t="s">
        <v>1186</v>
      </c>
      <c r="C185" s="684">
        <v>0</v>
      </c>
      <c r="D185" s="676">
        <v>7500000</v>
      </c>
      <c r="E185" s="676">
        <v>1000000</v>
      </c>
      <c r="F185" s="676">
        <f t="shared" si="8"/>
        <v>8500000</v>
      </c>
    </row>
    <row r="186" spans="1:6" ht="22.5" customHeight="1" thickBot="1">
      <c r="A186" s="682" t="s">
        <v>414</v>
      </c>
      <c r="B186" s="696" t="s">
        <v>415</v>
      </c>
      <c r="C186" s="676">
        <f>'Personnel Details'!J80</f>
        <v>256099564.06999999</v>
      </c>
      <c r="D186" s="676">
        <f>'Details of OH Cost'!H1236</f>
        <v>101400000</v>
      </c>
      <c r="E186" s="676">
        <v>3675000000</v>
      </c>
      <c r="F186" s="676">
        <f t="shared" si="8"/>
        <v>4032499564.0700002</v>
      </c>
    </row>
    <row r="187" spans="1:6" ht="15" customHeight="1" thickBot="1">
      <c r="A187" s="674" t="s">
        <v>1192</v>
      </c>
      <c r="B187" s="707" t="s">
        <v>1193</v>
      </c>
      <c r="C187" s="684">
        <v>0</v>
      </c>
      <c r="D187" s="676">
        <v>43200000</v>
      </c>
      <c r="E187" s="713">
        <v>0</v>
      </c>
      <c r="F187" s="676">
        <f t="shared" si="8"/>
        <v>43200000</v>
      </c>
    </row>
    <row r="188" spans="1:6" ht="16.2" thickBot="1">
      <c r="A188" s="674" t="s">
        <v>1195</v>
      </c>
      <c r="B188" s="674" t="s">
        <v>779</v>
      </c>
      <c r="C188" s="684">
        <v>0</v>
      </c>
      <c r="D188" s="676">
        <f>'Details of OH Cost'!H1268</f>
        <v>38000000</v>
      </c>
      <c r="E188" s="711">
        <v>0</v>
      </c>
      <c r="F188" s="718">
        <f t="shared" si="8"/>
        <v>38000000</v>
      </c>
    </row>
    <row r="189" spans="1:6" ht="16.2" thickBot="1">
      <c r="A189" s="682" t="s">
        <v>380</v>
      </c>
      <c r="B189" s="674" t="s">
        <v>381</v>
      </c>
      <c r="C189" s="676">
        <f>'Personnel Details'!J63</f>
        <v>39285464.840000004</v>
      </c>
      <c r="D189" s="676">
        <v>20000000</v>
      </c>
      <c r="E189" s="718">
        <v>48500000</v>
      </c>
      <c r="F189" s="718">
        <f t="shared" si="8"/>
        <v>107785464.84</v>
      </c>
    </row>
    <row r="190" spans="1:6" ht="16.2" thickBot="1">
      <c r="A190" s="674" t="s">
        <v>1199</v>
      </c>
      <c r="B190" s="682" t="s">
        <v>1200</v>
      </c>
      <c r="C190" s="684">
        <v>0</v>
      </c>
      <c r="D190" s="676">
        <f>'Grant Details '!H24</f>
        <v>5285820000</v>
      </c>
      <c r="E190" s="710">
        <v>230000000</v>
      </c>
      <c r="F190" s="710">
        <f t="shared" si="8"/>
        <v>5515820000</v>
      </c>
    </row>
    <row r="191" spans="1:6" ht="16.2" thickBot="1">
      <c r="A191" s="674" t="s">
        <v>1203</v>
      </c>
      <c r="B191" s="674" t="s">
        <v>1204</v>
      </c>
      <c r="C191" s="684">
        <v>0</v>
      </c>
      <c r="D191" s="676">
        <v>2740000000</v>
      </c>
      <c r="E191" s="710">
        <v>250000000</v>
      </c>
      <c r="F191" s="710">
        <f t="shared" si="8"/>
        <v>2990000000</v>
      </c>
    </row>
    <row r="192" spans="1:6" ht="16.2" thickBot="1">
      <c r="A192" s="674" t="s">
        <v>1206</v>
      </c>
      <c r="B192" s="707" t="s">
        <v>1207</v>
      </c>
      <c r="C192" s="750">
        <v>0</v>
      </c>
      <c r="D192" s="742">
        <v>950000000</v>
      </c>
      <c r="E192" s="710">
        <v>700000000</v>
      </c>
      <c r="F192" s="710">
        <f t="shared" si="8"/>
        <v>1650000000</v>
      </c>
    </row>
    <row r="193" spans="1:6" ht="16.2" thickBot="1">
      <c r="A193" s="682" t="s">
        <v>1208</v>
      </c>
      <c r="B193" s="682" t="s">
        <v>1209</v>
      </c>
      <c r="C193" s="746">
        <v>0</v>
      </c>
      <c r="D193" s="742">
        <v>950000000</v>
      </c>
      <c r="E193" s="718">
        <v>1350000000</v>
      </c>
      <c r="F193" s="718">
        <f t="shared" si="8"/>
        <v>2300000000</v>
      </c>
    </row>
    <row r="194" spans="1:6" ht="16.2" thickBot="1">
      <c r="A194" s="682" t="s">
        <v>552</v>
      </c>
      <c r="B194" s="682" t="s">
        <v>416</v>
      </c>
      <c r="C194" s="676">
        <f>'Personnel Details'!J81</f>
        <v>19968750058.540001</v>
      </c>
      <c r="D194" s="676">
        <v>63500000</v>
      </c>
      <c r="E194" s="718">
        <v>18000000</v>
      </c>
      <c r="F194" s="718">
        <f t="shared" si="8"/>
        <v>20050250058.540001</v>
      </c>
    </row>
    <row r="195" spans="1:6" ht="16.2" thickBot="1">
      <c r="A195" s="674" t="s">
        <v>1215</v>
      </c>
      <c r="B195" s="674" t="s">
        <v>1216</v>
      </c>
      <c r="C195" s="684">
        <v>0</v>
      </c>
      <c r="D195" s="676">
        <v>3600000</v>
      </c>
      <c r="E195" s="710">
        <v>1500000</v>
      </c>
      <c r="F195" s="710">
        <f t="shared" si="8"/>
        <v>5100000</v>
      </c>
    </row>
    <row r="196" spans="1:6" ht="16.2" thickBot="1">
      <c r="A196" s="674" t="s">
        <v>1218</v>
      </c>
      <c r="B196" s="674" t="s">
        <v>1219</v>
      </c>
      <c r="C196" s="684">
        <v>0</v>
      </c>
      <c r="D196" s="676">
        <v>3600000</v>
      </c>
      <c r="E196" s="710">
        <v>1000000</v>
      </c>
      <c r="F196" s="710">
        <f t="shared" si="8"/>
        <v>4600000</v>
      </c>
    </row>
    <row r="197" spans="1:6" ht="16.2" thickBot="1">
      <c r="A197" s="674" t="s">
        <v>1221</v>
      </c>
      <c r="B197" s="674" t="s">
        <v>1222</v>
      </c>
      <c r="C197" s="684">
        <v>0</v>
      </c>
      <c r="D197" s="676">
        <v>3600000</v>
      </c>
      <c r="E197" s="710">
        <v>1000000</v>
      </c>
      <c r="F197" s="710">
        <f t="shared" si="8"/>
        <v>4600000</v>
      </c>
    </row>
    <row r="198" spans="1:6" ht="16.2" thickBot="1">
      <c r="A198" s="674" t="s">
        <v>1224</v>
      </c>
      <c r="B198" s="674" t="s">
        <v>1225</v>
      </c>
      <c r="C198" s="684">
        <v>0</v>
      </c>
      <c r="D198" s="676">
        <v>3600000</v>
      </c>
      <c r="E198" s="710">
        <v>1000000</v>
      </c>
      <c r="F198" s="710">
        <f t="shared" si="8"/>
        <v>4600000</v>
      </c>
    </row>
    <row r="199" spans="1:6" ht="16.2" thickBot="1">
      <c r="A199" s="674" t="s">
        <v>1227</v>
      </c>
      <c r="B199" s="674" t="s">
        <v>1228</v>
      </c>
      <c r="C199" s="684">
        <v>0</v>
      </c>
      <c r="D199" s="676">
        <v>4600000</v>
      </c>
      <c r="E199" s="710">
        <v>500000</v>
      </c>
      <c r="F199" s="710">
        <f t="shared" si="8"/>
        <v>5100000</v>
      </c>
    </row>
    <row r="200" spans="1:6" ht="16.2" thickBot="1">
      <c r="A200" s="682" t="s">
        <v>1231</v>
      </c>
      <c r="B200" s="682" t="s">
        <v>1232</v>
      </c>
      <c r="C200" s="684">
        <v>0</v>
      </c>
      <c r="D200" s="685">
        <v>3600000</v>
      </c>
      <c r="E200" s="718">
        <v>1000000</v>
      </c>
      <c r="F200" s="718">
        <f t="shared" si="8"/>
        <v>4600000</v>
      </c>
    </row>
    <row r="201" spans="1:6" ht="16.2" thickBot="1">
      <c r="A201" s="682" t="s">
        <v>1235</v>
      </c>
      <c r="B201" s="682" t="s">
        <v>1236</v>
      </c>
      <c r="C201" s="684">
        <v>0</v>
      </c>
      <c r="D201" s="685">
        <v>3600000</v>
      </c>
      <c r="E201" s="718">
        <v>1500000</v>
      </c>
      <c r="F201" s="718">
        <f t="shared" si="8"/>
        <v>5100000</v>
      </c>
    </row>
    <row r="202" spans="1:6" ht="16.2" thickBot="1">
      <c r="A202" s="674" t="s">
        <v>1238</v>
      </c>
      <c r="B202" s="674" t="s">
        <v>1239</v>
      </c>
      <c r="C202" s="684">
        <v>0</v>
      </c>
      <c r="D202" s="676">
        <v>3600000</v>
      </c>
      <c r="E202" s="710">
        <v>1500000</v>
      </c>
      <c r="F202" s="710">
        <f t="shared" si="8"/>
        <v>5100000</v>
      </c>
    </row>
    <row r="203" spans="1:6" ht="16.2" thickBot="1">
      <c r="A203" s="674" t="s">
        <v>1241</v>
      </c>
      <c r="B203" s="674" t="s">
        <v>1242</v>
      </c>
      <c r="C203" s="684">
        <v>0</v>
      </c>
      <c r="D203" s="676">
        <v>3600000</v>
      </c>
      <c r="E203" s="710">
        <v>1500000</v>
      </c>
      <c r="F203" s="710">
        <f t="shared" si="8"/>
        <v>5100000</v>
      </c>
    </row>
    <row r="204" spans="1:6" ht="16.2" thickBot="1">
      <c r="A204" s="674" t="s">
        <v>280</v>
      </c>
      <c r="B204" s="674" t="s">
        <v>281</v>
      </c>
      <c r="C204" s="676">
        <f>'Personnel Details'!J8</f>
        <v>529210471.81999999</v>
      </c>
      <c r="D204" s="676">
        <v>38000000</v>
      </c>
      <c r="E204" s="676">
        <v>1105000000</v>
      </c>
      <c r="F204" s="710">
        <f t="shared" si="8"/>
        <v>1672210471.8199999</v>
      </c>
    </row>
    <row r="205" spans="1:6" ht="16.2" thickBot="1">
      <c r="A205" s="674" t="s">
        <v>388</v>
      </c>
      <c r="B205" s="674" t="s">
        <v>389</v>
      </c>
      <c r="C205" s="676">
        <f>'Personnel Details'!J67</f>
        <v>22496973.460000001</v>
      </c>
      <c r="D205" s="676">
        <v>216000000</v>
      </c>
      <c r="E205" s="676">
        <v>20000000</v>
      </c>
      <c r="F205" s="676">
        <f t="shared" si="8"/>
        <v>258496973.46000001</v>
      </c>
    </row>
    <row r="206" spans="1:6" ht="16.2" thickBot="1">
      <c r="A206" s="679" t="s">
        <v>1249</v>
      </c>
      <c r="B206" s="680" t="s">
        <v>325</v>
      </c>
      <c r="C206" s="681">
        <f>C207+C208+C209+C210+C211+C212+C213+C214+C215+C216+C217+C218+C219</f>
        <v>12811031250.889999</v>
      </c>
      <c r="D206" s="681">
        <f>SUM(D207:D219)</f>
        <v>1583080000</v>
      </c>
      <c r="E206" s="681">
        <f>SUM(E207:E219)</f>
        <v>13881200000</v>
      </c>
      <c r="F206" s="681">
        <f>SUM(F207:F219)</f>
        <v>28275311250.889999</v>
      </c>
    </row>
    <row r="207" spans="1:6" ht="16.2" thickBot="1">
      <c r="A207" s="682" t="s">
        <v>139</v>
      </c>
      <c r="B207" s="683" t="s">
        <v>325</v>
      </c>
      <c r="C207" s="685">
        <f>'Personnel Details'!J32</f>
        <v>830839095.44000006</v>
      </c>
      <c r="D207" s="685">
        <f>'Details of OH Cost'!H1319</f>
        <v>237499999.99999997</v>
      </c>
      <c r="E207" s="685">
        <f>1661200000+'Project Details Capital'!G126</f>
        <v>3161200000</v>
      </c>
      <c r="F207" s="685">
        <f t="shared" ref="F207:F216" si="9">C207+D207+E207</f>
        <v>4229539095.4400001</v>
      </c>
    </row>
    <row r="208" spans="1:6" ht="20.25" customHeight="1" thickBot="1">
      <c r="A208" s="674" t="s">
        <v>1254</v>
      </c>
      <c r="B208" s="678" t="s">
        <v>1255</v>
      </c>
      <c r="C208" s="677">
        <v>0</v>
      </c>
      <c r="D208" s="676">
        <f>'Details of OH Cost'!H1348</f>
        <v>86000000</v>
      </c>
      <c r="E208" s="677">
        <v>0</v>
      </c>
      <c r="F208" s="676">
        <f t="shared" si="9"/>
        <v>86000000</v>
      </c>
    </row>
    <row r="209" spans="1:6" ht="16.2" thickBot="1">
      <c r="A209" s="674" t="s">
        <v>1257</v>
      </c>
      <c r="B209" s="675" t="s">
        <v>1258</v>
      </c>
      <c r="C209" s="677">
        <v>0</v>
      </c>
      <c r="D209" s="676">
        <v>39500000</v>
      </c>
      <c r="E209" s="676">
        <v>286000000</v>
      </c>
      <c r="F209" s="676">
        <f t="shared" si="9"/>
        <v>325500000</v>
      </c>
    </row>
    <row r="210" spans="1:6" ht="16.2" thickBot="1">
      <c r="A210" s="674" t="s">
        <v>289</v>
      </c>
      <c r="B210" s="675" t="s">
        <v>290</v>
      </c>
      <c r="C210" s="676">
        <f>'Personnel Details'!J13</f>
        <v>64406785.799999997</v>
      </c>
      <c r="D210" s="676">
        <v>489500000</v>
      </c>
      <c r="E210" s="676">
        <f>1750000000+'Project Details Capital'!G129</f>
        <v>1840000000</v>
      </c>
      <c r="F210" s="676">
        <f t="shared" si="9"/>
        <v>2393906785.8000002</v>
      </c>
    </row>
    <row r="211" spans="1:6" ht="16.2" thickBot="1">
      <c r="A211" s="674" t="s">
        <v>402</v>
      </c>
      <c r="B211" s="675" t="s">
        <v>403</v>
      </c>
      <c r="C211" s="676">
        <f>'Personnel Details'!J74</f>
        <v>1687367172.4400001</v>
      </c>
      <c r="D211" s="676">
        <v>127580000</v>
      </c>
      <c r="E211" s="676">
        <f>107000000-'Pooled Fund detail Capital'!G34</f>
        <v>87000000</v>
      </c>
      <c r="F211" s="676">
        <f t="shared" si="9"/>
        <v>1901947172.4400001</v>
      </c>
    </row>
    <row r="212" spans="1:6" ht="17.25" customHeight="1" thickBot="1">
      <c r="A212" s="674" t="s">
        <v>773</v>
      </c>
      <c r="B212" s="678" t="s">
        <v>774</v>
      </c>
      <c r="C212" s="677">
        <v>0</v>
      </c>
      <c r="D212" s="676">
        <f>'Pool Fund Grant'!H10</f>
        <v>350000000</v>
      </c>
      <c r="E212" s="676">
        <f>7250000000+'Project Details Capital'!G133</f>
        <v>7390000000</v>
      </c>
      <c r="F212" s="676">
        <f t="shared" si="9"/>
        <v>7740000000</v>
      </c>
    </row>
    <row r="213" spans="1:6" ht="16.2" thickBot="1">
      <c r="A213" s="674" t="s">
        <v>301</v>
      </c>
      <c r="B213" s="675" t="s">
        <v>302</v>
      </c>
      <c r="C213" s="676">
        <f>'Personnel Details'!J19</f>
        <v>10183130912.98</v>
      </c>
      <c r="D213" s="676">
        <v>79000000</v>
      </c>
      <c r="E213" s="676">
        <f>495000000+'Project Details Capital'!G137</f>
        <v>795000000</v>
      </c>
      <c r="F213" s="676">
        <f t="shared" si="9"/>
        <v>11057130912.98</v>
      </c>
    </row>
    <row r="214" spans="1:6" ht="16.2" thickBot="1">
      <c r="A214" s="674" t="s">
        <v>1271</v>
      </c>
      <c r="B214" s="675" t="s">
        <v>1272</v>
      </c>
      <c r="C214" s="677">
        <v>0</v>
      </c>
      <c r="D214" s="676">
        <v>36000000</v>
      </c>
      <c r="E214" s="677">
        <v>0</v>
      </c>
      <c r="F214" s="676">
        <f t="shared" si="9"/>
        <v>36000000</v>
      </c>
    </row>
    <row r="215" spans="1:6" ht="16.2" thickBot="1">
      <c r="A215" s="674" t="s">
        <v>1274</v>
      </c>
      <c r="B215" s="675" t="s">
        <v>1275</v>
      </c>
      <c r="C215" s="677">
        <v>0</v>
      </c>
      <c r="D215" s="676">
        <f>'Details of OH Cost'!H1391</f>
        <v>9000000</v>
      </c>
      <c r="E215" s="676">
        <v>2000000</v>
      </c>
      <c r="F215" s="676">
        <f t="shared" si="9"/>
        <v>11000000</v>
      </c>
    </row>
    <row r="216" spans="1:6" ht="16.2" thickBot="1">
      <c r="A216" s="682" t="s">
        <v>1278</v>
      </c>
      <c r="B216" s="683" t="s">
        <v>1279</v>
      </c>
      <c r="C216" s="684">
        <v>0</v>
      </c>
      <c r="D216" s="685">
        <v>10000000</v>
      </c>
      <c r="E216" s="685">
        <v>26000000</v>
      </c>
      <c r="F216" s="685">
        <f t="shared" si="9"/>
        <v>36000000</v>
      </c>
    </row>
    <row r="217" spans="1:6" ht="16.2" thickBot="1">
      <c r="A217" s="682" t="s">
        <v>1282</v>
      </c>
      <c r="B217" s="683" t="s">
        <v>1283</v>
      </c>
      <c r="C217" s="684">
        <v>0</v>
      </c>
      <c r="D217" s="685">
        <v>33000000</v>
      </c>
      <c r="E217" s="685">
        <v>162000000</v>
      </c>
      <c r="F217" s="685">
        <f>C217+D217+E217</f>
        <v>195000000</v>
      </c>
    </row>
    <row r="218" spans="1:6" ht="16.2" thickBot="1">
      <c r="A218" s="674" t="s">
        <v>1285</v>
      </c>
      <c r="B218" s="675" t="s">
        <v>1286</v>
      </c>
      <c r="C218" s="677">
        <v>0</v>
      </c>
      <c r="D218" s="676">
        <v>12000000</v>
      </c>
      <c r="E218" s="676">
        <v>120000000</v>
      </c>
      <c r="F218" s="676">
        <f>C218+D218+E218</f>
        <v>132000000</v>
      </c>
    </row>
    <row r="219" spans="1:6" ht="16.2" thickBot="1">
      <c r="A219" s="682" t="s">
        <v>356</v>
      </c>
      <c r="B219" s="688" t="s">
        <v>357</v>
      </c>
      <c r="C219" s="685">
        <f>'Personnel Details'!J49</f>
        <v>45287284.229999997</v>
      </c>
      <c r="D219" s="685">
        <v>74000000</v>
      </c>
      <c r="E219" s="685">
        <v>12000000</v>
      </c>
      <c r="F219" s="676">
        <f>C219+D219+E219</f>
        <v>131287284.22999999</v>
      </c>
    </row>
    <row r="220" spans="1:6" ht="16.2" thickBot="1">
      <c r="A220" s="679" t="s">
        <v>1291</v>
      </c>
      <c r="B220" s="680" t="s">
        <v>323</v>
      </c>
      <c r="C220" s="681">
        <f>SUM(C221:C224)</f>
        <v>473638075.34000003</v>
      </c>
      <c r="D220" s="681">
        <f>SUM(D221:D224)</f>
        <v>311448500</v>
      </c>
      <c r="E220" s="681">
        <f>SUM(E221:E224)</f>
        <v>3274722650</v>
      </c>
      <c r="F220" s="681">
        <f>SUM(F221:F224)</f>
        <v>4059809225.3400002</v>
      </c>
    </row>
    <row r="221" spans="1:6" ht="16.2" thickBot="1">
      <c r="A221" s="674" t="s">
        <v>322</v>
      </c>
      <c r="B221" s="675" t="s">
        <v>323</v>
      </c>
      <c r="C221" s="699">
        <f>'Personnel Details'!J30</f>
        <v>167697189.69</v>
      </c>
      <c r="D221" s="676">
        <v>185000000</v>
      </c>
      <c r="E221" s="676">
        <f>825000000+36000000</f>
        <v>861000000</v>
      </c>
      <c r="F221" s="676">
        <f>C221+D221+E221</f>
        <v>1213697189.6900001</v>
      </c>
    </row>
    <row r="222" spans="1:6" ht="16.2" thickBot="1">
      <c r="A222" s="674" t="s">
        <v>344</v>
      </c>
      <c r="B222" s="675" t="s">
        <v>345</v>
      </c>
      <c r="C222" s="676">
        <f>'Personnel Details'!J42</f>
        <v>39639624.909999996</v>
      </c>
      <c r="D222" s="676">
        <v>8700000</v>
      </c>
      <c r="E222" s="676">
        <v>1350000000</v>
      </c>
      <c r="F222" s="676">
        <f>C222+D222+E222</f>
        <v>1398339624.9100001</v>
      </c>
    </row>
    <row r="223" spans="1:6" ht="16.2" thickBot="1">
      <c r="A223" s="674" t="s">
        <v>1297</v>
      </c>
      <c r="B223" s="675" t="s">
        <v>1298</v>
      </c>
      <c r="C223" s="677">
        <v>0</v>
      </c>
      <c r="D223" s="676">
        <v>40000000</v>
      </c>
      <c r="E223" s="676">
        <v>127000000</v>
      </c>
      <c r="F223" s="676">
        <f>C223+D223+E223</f>
        <v>167000000</v>
      </c>
    </row>
    <row r="224" spans="1:6" ht="16.2" thickBot="1">
      <c r="A224" s="674" t="s">
        <v>394</v>
      </c>
      <c r="B224" s="675" t="s">
        <v>395</v>
      </c>
      <c r="C224" s="676">
        <f>'Personnel Details'!J70</f>
        <v>266301260.74000001</v>
      </c>
      <c r="D224" s="676">
        <f>'Details of OH Cost'!H1450</f>
        <v>77748500</v>
      </c>
      <c r="E224" s="676">
        <f>808000000+'Project Details Capital'!G140</f>
        <v>936722650</v>
      </c>
      <c r="F224" s="676">
        <f>C224+D224+E224</f>
        <v>1280772410.74</v>
      </c>
    </row>
    <row r="225" spans="1:7" ht="16.2" thickBot="1">
      <c r="A225" s="671" t="s">
        <v>1305</v>
      </c>
      <c r="B225" s="672" t="s">
        <v>393</v>
      </c>
      <c r="C225" s="673">
        <f>C226</f>
        <v>400640211.69999999</v>
      </c>
      <c r="D225" s="673">
        <f>D226</f>
        <v>225000000</v>
      </c>
      <c r="E225" s="673">
        <f>E226</f>
        <v>300000000</v>
      </c>
      <c r="F225" s="673">
        <f>F226</f>
        <v>925640211.70000005</v>
      </c>
    </row>
    <row r="226" spans="1:7" ht="16.2" thickBot="1">
      <c r="A226" s="674" t="s">
        <v>392</v>
      </c>
      <c r="B226" s="675" t="s">
        <v>393</v>
      </c>
      <c r="C226" s="676">
        <f>'Personnel Details'!J69</f>
        <v>400640211.69999999</v>
      </c>
      <c r="D226" s="676">
        <v>225000000</v>
      </c>
      <c r="E226" s="676">
        <f>900000000-'Pooled Fund detail Capital'!G25</f>
        <v>300000000</v>
      </c>
      <c r="F226" s="676">
        <f>C226+D226+E226</f>
        <v>925640211.70000005</v>
      </c>
    </row>
    <row r="227" spans="1:7" ht="24" customHeight="1" thickBot="1">
      <c r="A227" s="671" t="s">
        <v>1309</v>
      </c>
      <c r="B227" s="690" t="s">
        <v>333</v>
      </c>
      <c r="C227" s="673">
        <f>C228</f>
        <v>71758972.560000002</v>
      </c>
      <c r="D227" s="673">
        <f>D228</f>
        <v>2635047480</v>
      </c>
      <c r="E227" s="673">
        <f>E228</f>
        <v>42500000</v>
      </c>
      <c r="F227" s="673">
        <f>F228</f>
        <v>2749306452.5599999</v>
      </c>
    </row>
    <row r="228" spans="1:7" ht="16.2" thickBot="1">
      <c r="A228" s="682" t="s">
        <v>332</v>
      </c>
      <c r="B228" s="688" t="s">
        <v>333</v>
      </c>
      <c r="C228" s="685">
        <f>'Personnel Details'!J36</f>
        <v>71758972.560000002</v>
      </c>
      <c r="D228" s="685">
        <v>2635047480</v>
      </c>
      <c r="E228" s="685">
        <v>42500000</v>
      </c>
      <c r="F228" s="685">
        <f>C228+D228+E228</f>
        <v>2749306452.5599999</v>
      </c>
    </row>
    <row r="229" spans="1:7" ht="18" customHeight="1" thickBot="1">
      <c r="A229" s="679" t="s">
        <v>1312</v>
      </c>
      <c r="B229" s="694" t="s">
        <v>1313</v>
      </c>
      <c r="C229" s="681">
        <f>SUM(C230:C231)</f>
        <v>95879633.340000004</v>
      </c>
      <c r="D229" s="681">
        <f>SUM(D230:D231)</f>
        <v>63000000</v>
      </c>
      <c r="E229" s="681">
        <f>SUM(E230:E231)</f>
        <v>2807500000</v>
      </c>
      <c r="F229" s="681">
        <f>SUM(F230:F231)</f>
        <v>2966379633.3400002</v>
      </c>
    </row>
    <row r="230" spans="1:7" ht="16.2" thickBot="1">
      <c r="A230" s="674" t="s">
        <v>295</v>
      </c>
      <c r="B230" s="678" t="s">
        <v>296</v>
      </c>
      <c r="C230" s="676">
        <f>'Personnel Details'!J16</f>
        <v>95879633.340000004</v>
      </c>
      <c r="D230" s="676">
        <v>35000000</v>
      </c>
      <c r="E230" s="676">
        <v>990000000</v>
      </c>
      <c r="F230" s="676">
        <f>C230+D230+E230</f>
        <v>1120879633.3399999</v>
      </c>
    </row>
    <row r="231" spans="1:7" ht="17.100000000000001" customHeight="1" thickBot="1">
      <c r="A231" s="674" t="s">
        <v>150</v>
      </c>
      <c r="B231" s="678" t="s">
        <v>444</v>
      </c>
      <c r="C231" s="677">
        <v>0</v>
      </c>
      <c r="D231" s="676">
        <v>28000000</v>
      </c>
      <c r="E231" s="676">
        <f>517500000+'Project Details Capital'!G143</f>
        <v>1817500000</v>
      </c>
      <c r="F231" s="676">
        <f>C231+D231+E231</f>
        <v>1845500000</v>
      </c>
    </row>
    <row r="232" spans="1:7">
      <c r="B232" s="752"/>
      <c r="C232" s="240"/>
      <c r="D232" s="240"/>
      <c r="E232" s="240"/>
      <c r="F232" s="240"/>
      <c r="G232" s="240"/>
    </row>
    <row r="233" spans="1:7">
      <c r="A233" s="895"/>
      <c r="B233" s="895"/>
      <c r="C233" s="895"/>
      <c r="D233" s="895"/>
      <c r="E233" s="895"/>
      <c r="F233" s="895"/>
    </row>
    <row r="239" spans="1:7">
      <c r="B239" s="752" t="s">
        <v>1434</v>
      </c>
    </row>
    <row r="260" spans="2:3" ht="15.6">
      <c r="B260" s="784" t="s">
        <v>1461</v>
      </c>
      <c r="C260" s="357" t="s">
        <v>1319</v>
      </c>
    </row>
  </sheetData>
  <mergeCells count="5">
    <mergeCell ref="A1:F1"/>
    <mergeCell ref="A2:F2"/>
    <mergeCell ref="A3:F3"/>
    <mergeCell ref="A4:F4"/>
    <mergeCell ref="A233:F233"/>
  </mergeCells>
  <pageMargins left="0.7" right="0.7" top="0.38" bottom="0.75" header="0.3" footer="0.3"/>
  <pageSetup scale="68" firstPageNumber="4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285"/>
  <sheetViews>
    <sheetView topLeftCell="A31" zoomScale="70" zoomScaleNormal="70" workbookViewId="0">
      <selection activeCell="D46" sqref="D46"/>
    </sheetView>
  </sheetViews>
  <sheetFormatPr defaultRowHeight="14.4"/>
  <cols>
    <col min="1" max="1" width="15.5546875" customWidth="1"/>
    <col min="2" max="2" width="54.44140625" customWidth="1"/>
    <col min="3" max="3" width="23.21875" bestFit="1" customWidth="1"/>
    <col min="4" max="4" width="23.77734375" customWidth="1"/>
    <col min="5" max="5" width="25" customWidth="1"/>
    <col min="8" max="8" width="20.21875" bestFit="1" customWidth="1"/>
    <col min="10" max="11" width="7.21875" customWidth="1"/>
    <col min="12" max="12" width="8.77734375" customWidth="1"/>
    <col min="14" max="14" width="11.21875" customWidth="1"/>
  </cols>
  <sheetData>
    <row r="1" spans="1:15" ht="15.6">
      <c r="A1" s="824" t="s">
        <v>155</v>
      </c>
      <c r="B1" s="824"/>
      <c r="C1" s="824"/>
      <c r="D1" s="824"/>
      <c r="E1" s="824"/>
    </row>
    <row r="2" spans="1:15" ht="15.75" customHeight="1">
      <c r="A2" s="893" t="s">
        <v>1354</v>
      </c>
      <c r="B2" s="893"/>
      <c r="C2" s="893"/>
      <c r="D2" s="893"/>
      <c r="E2" s="893"/>
    </row>
    <row r="3" spans="1:15" ht="15.75" customHeight="1">
      <c r="A3" s="893" t="s">
        <v>1446</v>
      </c>
      <c r="B3" s="893"/>
      <c r="C3" s="893"/>
      <c r="D3" s="893"/>
      <c r="E3" s="893"/>
    </row>
    <row r="4" spans="1:15" ht="14.55" customHeight="1" thickBot="1">
      <c r="A4" s="894" t="s">
        <v>1337</v>
      </c>
      <c r="B4" s="894"/>
      <c r="C4" s="894"/>
      <c r="D4" s="894"/>
      <c r="E4" s="894"/>
    </row>
    <row r="5" spans="1:15" ht="31.8" thickBot="1">
      <c r="A5" s="316" t="s">
        <v>792</v>
      </c>
      <c r="B5" s="318" t="s">
        <v>793</v>
      </c>
      <c r="C5" s="318" t="s">
        <v>617</v>
      </c>
      <c r="D5" s="660" t="s">
        <v>1335</v>
      </c>
      <c r="E5" s="318" t="s">
        <v>797</v>
      </c>
    </row>
    <row r="6" spans="1:15" ht="16.8" thickBot="1">
      <c r="A6" s="661"/>
      <c r="B6" s="706" t="s">
        <v>797</v>
      </c>
      <c r="C6" s="667">
        <v>67707818833</v>
      </c>
      <c r="D6" s="663">
        <f>95440311500+100000000</f>
        <v>95540311500</v>
      </c>
      <c r="E6" s="664">
        <f>C6+D6</f>
        <v>163248130333</v>
      </c>
      <c r="H6" s="142"/>
    </row>
    <row r="7" spans="1:15" ht="16.8" thickBot="1">
      <c r="A7" s="665"/>
      <c r="B7" s="665"/>
      <c r="C7" s="667" t="s">
        <v>798</v>
      </c>
      <c r="D7" s="663" t="s">
        <v>798</v>
      </c>
      <c r="E7" s="667"/>
    </row>
    <row r="8" spans="1:15" ht="16.2" thickBot="1">
      <c r="A8" s="668" t="s">
        <v>800</v>
      </c>
      <c r="B8" s="668" t="s">
        <v>801</v>
      </c>
      <c r="C8" s="708">
        <v>4649024054.0199995</v>
      </c>
      <c r="D8" s="714">
        <v>11149073000</v>
      </c>
      <c r="E8" s="708">
        <v>15798097054.02</v>
      </c>
    </row>
    <row r="9" spans="1:15" ht="19.2" customHeight="1" thickBot="1">
      <c r="A9" s="671" t="s">
        <v>802</v>
      </c>
      <c r="B9" s="671" t="s">
        <v>803</v>
      </c>
      <c r="C9" s="709">
        <v>2324448435.8899994</v>
      </c>
      <c r="D9" s="715">
        <v>3208773000</v>
      </c>
      <c r="E9" s="709">
        <v>5533221435.8899994</v>
      </c>
      <c r="H9" s="196"/>
      <c r="N9" s="815"/>
      <c r="O9" s="815"/>
    </row>
    <row r="10" spans="1:15" ht="14.55" customHeight="1" thickBot="1">
      <c r="A10" s="674" t="s">
        <v>299</v>
      </c>
      <c r="B10" s="674" t="s">
        <v>300</v>
      </c>
      <c r="C10" s="710">
        <v>238097124.13999999</v>
      </c>
      <c r="D10" s="716">
        <v>1478598000</v>
      </c>
      <c r="E10" s="710">
        <v>1716695124.1399999</v>
      </c>
    </row>
    <row r="11" spans="1:15" ht="19.2" customHeight="1" thickBot="1">
      <c r="A11" s="674" t="s">
        <v>293</v>
      </c>
      <c r="B11" s="674" t="s">
        <v>294</v>
      </c>
      <c r="C11" s="710">
        <v>90194358.420000002</v>
      </c>
      <c r="D11" s="716">
        <v>461375000</v>
      </c>
      <c r="E11" s="710">
        <v>551569358.41999996</v>
      </c>
    </row>
    <row r="12" spans="1:15" ht="19.2" customHeight="1" thickBot="1">
      <c r="A12" s="674" t="s">
        <v>804</v>
      </c>
      <c r="B12" s="674" t="s">
        <v>805</v>
      </c>
      <c r="C12" s="711">
        <v>0</v>
      </c>
      <c r="D12" s="716">
        <v>100000000</v>
      </c>
      <c r="E12" s="710">
        <v>100000000</v>
      </c>
    </row>
    <row r="13" spans="1:15" ht="19.2" customHeight="1" thickBot="1">
      <c r="A13" s="674" t="s">
        <v>806</v>
      </c>
      <c r="B13" s="674" t="s">
        <v>807</v>
      </c>
      <c r="C13" s="711">
        <v>0</v>
      </c>
      <c r="D13" s="716">
        <v>83000000</v>
      </c>
      <c r="E13" s="710">
        <v>83000000</v>
      </c>
    </row>
    <row r="14" spans="1:15" ht="19.2" customHeight="1" thickBot="1">
      <c r="A14" s="674" t="s">
        <v>809</v>
      </c>
      <c r="B14" s="674" t="s">
        <v>810</v>
      </c>
      <c r="C14" s="711">
        <v>0</v>
      </c>
      <c r="D14" s="716">
        <v>29000000</v>
      </c>
      <c r="E14" s="710">
        <v>29000000</v>
      </c>
      <c r="F14" s="196"/>
    </row>
    <row r="15" spans="1:15" ht="19.2" customHeight="1" thickBot="1">
      <c r="A15" s="674" t="s">
        <v>811</v>
      </c>
      <c r="B15" s="674" t="s">
        <v>812</v>
      </c>
      <c r="C15" s="711">
        <v>0</v>
      </c>
      <c r="D15" s="716">
        <v>50000000</v>
      </c>
      <c r="E15" s="710">
        <v>50000000</v>
      </c>
    </row>
    <row r="16" spans="1:15" ht="19.2" customHeight="1" thickBot="1">
      <c r="A16" s="674" t="s">
        <v>360</v>
      </c>
      <c r="B16" s="674" t="s">
        <v>361</v>
      </c>
      <c r="C16" s="710">
        <v>0</v>
      </c>
      <c r="D16" s="716">
        <v>42100000</v>
      </c>
      <c r="E16" s="710">
        <v>42100000</v>
      </c>
    </row>
    <row r="17" spans="1:5" ht="19.2" customHeight="1" thickBot="1">
      <c r="A17" s="674" t="s">
        <v>815</v>
      </c>
      <c r="B17" s="674" t="s">
        <v>816</v>
      </c>
      <c r="C17" s="711">
        <v>0</v>
      </c>
      <c r="D17" s="716">
        <v>19000000</v>
      </c>
      <c r="E17" s="710">
        <v>19000000</v>
      </c>
    </row>
    <row r="18" spans="1:5" ht="19.2" customHeight="1" thickBot="1">
      <c r="A18" s="674" t="s">
        <v>130</v>
      </c>
      <c r="B18" s="674" t="s">
        <v>282</v>
      </c>
      <c r="C18" s="710">
        <v>37475697.810000002</v>
      </c>
      <c r="D18" s="716">
        <v>186000000</v>
      </c>
      <c r="E18" s="710">
        <v>223475697.81</v>
      </c>
    </row>
    <row r="19" spans="1:5" ht="19.2" customHeight="1" thickBot="1">
      <c r="A19" s="674" t="s">
        <v>400</v>
      </c>
      <c r="B19" s="674" t="s">
        <v>401</v>
      </c>
      <c r="C19" s="710">
        <v>1558397843.3499999</v>
      </c>
      <c r="D19" s="716">
        <v>128500000</v>
      </c>
      <c r="E19" s="710">
        <v>1686897843.3499999</v>
      </c>
    </row>
    <row r="20" spans="1:5" ht="19.2" customHeight="1" thickBot="1">
      <c r="A20" s="674" t="s">
        <v>283</v>
      </c>
      <c r="B20" s="674" t="s">
        <v>284</v>
      </c>
      <c r="C20" s="710">
        <v>71727194.019999996</v>
      </c>
      <c r="D20" s="716">
        <v>102200000</v>
      </c>
      <c r="E20" s="710">
        <v>173927194.01999998</v>
      </c>
    </row>
    <row r="21" spans="1:5" ht="19.2" customHeight="1" thickBot="1">
      <c r="A21" s="674" t="s">
        <v>382</v>
      </c>
      <c r="B21" s="674" t="s">
        <v>383</v>
      </c>
      <c r="C21" s="710">
        <v>51490737.280000001</v>
      </c>
      <c r="D21" s="716">
        <v>50000000</v>
      </c>
      <c r="E21" s="710">
        <v>101490737.28</v>
      </c>
    </row>
    <row r="22" spans="1:5" ht="19.2" customHeight="1" thickBot="1">
      <c r="A22" s="674" t="s">
        <v>412</v>
      </c>
      <c r="B22" s="674" t="s">
        <v>413</v>
      </c>
      <c r="C22" s="710">
        <v>191967370.19</v>
      </c>
      <c r="D22" s="716">
        <v>82000000</v>
      </c>
      <c r="E22" s="710">
        <v>273967370.19</v>
      </c>
    </row>
    <row r="23" spans="1:5" ht="19.2" customHeight="1" thickBot="1">
      <c r="A23" s="674" t="s">
        <v>821</v>
      </c>
      <c r="B23" s="674" t="s">
        <v>822</v>
      </c>
      <c r="C23" s="711">
        <v>0</v>
      </c>
      <c r="D23" s="716">
        <v>129000000</v>
      </c>
      <c r="E23" s="710">
        <v>129000000</v>
      </c>
    </row>
    <row r="24" spans="1:5" ht="19.2" customHeight="1" thickBot="1">
      <c r="A24" s="674" t="s">
        <v>823</v>
      </c>
      <c r="B24" s="674" t="s">
        <v>824</v>
      </c>
      <c r="C24" s="711">
        <v>0</v>
      </c>
      <c r="D24" s="716">
        <v>70000000</v>
      </c>
      <c r="E24" s="710">
        <v>70000000</v>
      </c>
    </row>
    <row r="25" spans="1:5" ht="34.5" customHeight="1" thickBot="1">
      <c r="A25" s="674" t="s">
        <v>826</v>
      </c>
      <c r="B25" s="707" t="s">
        <v>827</v>
      </c>
      <c r="C25" s="711">
        <v>0</v>
      </c>
      <c r="D25" s="716">
        <v>78000000</v>
      </c>
      <c r="E25" s="710">
        <v>78000000</v>
      </c>
    </row>
    <row r="26" spans="1:5" ht="19.2" customHeight="1" thickBot="1">
      <c r="A26" s="674" t="s">
        <v>828</v>
      </c>
      <c r="B26" s="674" t="s">
        <v>829</v>
      </c>
      <c r="C26" s="711">
        <v>0</v>
      </c>
      <c r="D26" s="716">
        <v>6000000</v>
      </c>
      <c r="E26" s="710">
        <v>6000000</v>
      </c>
    </row>
    <row r="27" spans="1:5" ht="19.2" customHeight="1" thickBot="1">
      <c r="A27" s="682" t="s">
        <v>831</v>
      </c>
      <c r="B27" s="682" t="s">
        <v>832</v>
      </c>
      <c r="C27" s="713">
        <v>0</v>
      </c>
      <c r="D27" s="717">
        <v>48000000</v>
      </c>
      <c r="E27" s="718">
        <v>48000000</v>
      </c>
    </row>
    <row r="28" spans="1:5" ht="32.25" customHeight="1" thickBot="1">
      <c r="A28" s="682" t="s">
        <v>146</v>
      </c>
      <c r="B28" s="696" t="s">
        <v>833</v>
      </c>
      <c r="C28" s="713">
        <v>0</v>
      </c>
      <c r="D28" s="717">
        <v>36000000</v>
      </c>
      <c r="E28" s="718">
        <v>36000000</v>
      </c>
    </row>
    <row r="29" spans="1:5" ht="19.2" customHeight="1" thickBot="1">
      <c r="A29" s="674" t="s">
        <v>305</v>
      </c>
      <c r="B29" s="674" t="s">
        <v>306</v>
      </c>
      <c r="C29" s="710">
        <v>85098110.680000007</v>
      </c>
      <c r="D29" s="716">
        <v>30000000</v>
      </c>
      <c r="E29" s="710">
        <v>115098110.68000001</v>
      </c>
    </row>
    <row r="30" spans="1:5" ht="19.2" customHeight="1" thickBot="1">
      <c r="A30" s="679" t="s">
        <v>837</v>
      </c>
      <c r="B30" s="679" t="s">
        <v>838</v>
      </c>
      <c r="C30" s="712">
        <v>117786933.07000001</v>
      </c>
      <c r="D30" s="704">
        <v>857500000</v>
      </c>
      <c r="E30" s="712">
        <v>975286933.06999993</v>
      </c>
    </row>
    <row r="31" spans="1:5" ht="19.2" customHeight="1" thickBot="1">
      <c r="A31" s="679" t="s">
        <v>839</v>
      </c>
      <c r="B31" s="679" t="s">
        <v>838</v>
      </c>
      <c r="C31" s="705">
        <v>0</v>
      </c>
      <c r="D31" s="704">
        <v>30000000</v>
      </c>
      <c r="E31" s="712">
        <v>30000000</v>
      </c>
    </row>
    <row r="32" spans="1:5" ht="19.2" customHeight="1" thickBot="1">
      <c r="A32" s="682" t="s">
        <v>297</v>
      </c>
      <c r="B32" s="682" t="s">
        <v>298</v>
      </c>
      <c r="C32" s="713">
        <v>76031126.560000002</v>
      </c>
      <c r="D32" s="717">
        <v>751000000</v>
      </c>
      <c r="E32" s="718">
        <v>827031126.55999994</v>
      </c>
    </row>
    <row r="33" spans="1:5" ht="19.2" customHeight="1" thickBot="1">
      <c r="A33" s="682" t="s">
        <v>309</v>
      </c>
      <c r="B33" s="682" t="s">
        <v>310</v>
      </c>
      <c r="C33" s="718">
        <v>12519550.43</v>
      </c>
      <c r="D33" s="717">
        <v>22000000</v>
      </c>
      <c r="E33" s="718">
        <v>34519550.43</v>
      </c>
    </row>
    <row r="34" spans="1:5" ht="19.2" customHeight="1" thickBot="1">
      <c r="A34" s="674" t="s">
        <v>307</v>
      </c>
      <c r="B34" s="674" t="s">
        <v>308</v>
      </c>
      <c r="C34" s="710">
        <v>29236256.079999998</v>
      </c>
      <c r="D34" s="716">
        <v>54500000</v>
      </c>
      <c r="E34" s="710">
        <v>83736256.079999998</v>
      </c>
    </row>
    <row r="35" spans="1:5" ht="19.2" customHeight="1" thickBot="1">
      <c r="A35" s="674" t="s">
        <v>844</v>
      </c>
      <c r="B35" s="674" t="s">
        <v>409</v>
      </c>
      <c r="C35" s="710">
        <v>887419690.16999996</v>
      </c>
      <c r="D35" s="716">
        <v>3613300000</v>
      </c>
      <c r="E35" s="710">
        <v>4500719690.1700001</v>
      </c>
    </row>
    <row r="36" spans="1:5" ht="19.2" customHeight="1" thickBot="1">
      <c r="A36" s="671" t="s">
        <v>408</v>
      </c>
      <c r="B36" s="671" t="s">
        <v>409</v>
      </c>
      <c r="C36" s="709">
        <v>792729879.27999997</v>
      </c>
      <c r="D36" s="715">
        <v>2678300000</v>
      </c>
      <c r="E36" s="709">
        <v>3471029879.2799997</v>
      </c>
    </row>
    <row r="37" spans="1:5" ht="19.2" customHeight="1" thickBot="1">
      <c r="A37" s="674" t="s">
        <v>303</v>
      </c>
      <c r="B37" s="674" t="s">
        <v>304</v>
      </c>
      <c r="C37" s="710">
        <v>94689810.890000001</v>
      </c>
      <c r="D37" s="716">
        <v>145000000</v>
      </c>
      <c r="E37" s="710">
        <v>239689810.88999999</v>
      </c>
    </row>
    <row r="38" spans="1:5" ht="19.2" customHeight="1" thickBot="1">
      <c r="A38" s="674" t="s">
        <v>849</v>
      </c>
      <c r="B38" s="674" t="s">
        <v>850</v>
      </c>
      <c r="C38" s="710">
        <v>0</v>
      </c>
      <c r="D38" s="716">
        <v>600000000</v>
      </c>
      <c r="E38" s="710">
        <v>600000000</v>
      </c>
    </row>
    <row r="39" spans="1:5" ht="19.2" customHeight="1" thickBot="1">
      <c r="A39" s="674" t="s">
        <v>852</v>
      </c>
      <c r="B39" s="674" t="s">
        <v>853</v>
      </c>
      <c r="C39" s="711">
        <v>0</v>
      </c>
      <c r="D39" s="716">
        <v>10000000</v>
      </c>
      <c r="E39" s="710">
        <v>10000000</v>
      </c>
    </row>
    <row r="40" spans="1:5" ht="19.2" customHeight="1" thickBot="1">
      <c r="A40" s="674" t="s">
        <v>854</v>
      </c>
      <c r="B40" s="674" t="s">
        <v>855</v>
      </c>
      <c r="C40" s="711">
        <v>0</v>
      </c>
      <c r="D40" s="716">
        <v>100000000</v>
      </c>
      <c r="E40" s="710">
        <v>100000000</v>
      </c>
    </row>
    <row r="41" spans="1:5" ht="19.2" customHeight="1" thickBot="1">
      <c r="A41" s="674" t="s">
        <v>1382</v>
      </c>
      <c r="B41" s="674" t="s">
        <v>1381</v>
      </c>
      <c r="C41" s="711">
        <v>0</v>
      </c>
      <c r="D41" s="716">
        <v>80000000</v>
      </c>
      <c r="E41" s="710">
        <v>80000000</v>
      </c>
    </row>
    <row r="42" spans="1:5" ht="19.2" customHeight="1" thickBot="1">
      <c r="A42" s="671" t="s">
        <v>857</v>
      </c>
      <c r="B42" s="671" t="s">
        <v>327</v>
      </c>
      <c r="C42" s="709">
        <v>506639084.81</v>
      </c>
      <c r="D42" s="715">
        <v>1043900000</v>
      </c>
      <c r="E42" s="709">
        <v>1550539084.8099999</v>
      </c>
    </row>
    <row r="43" spans="1:5" ht="16.2" customHeight="1" thickBot="1">
      <c r="A43" s="674" t="s">
        <v>326</v>
      </c>
      <c r="B43" s="674" t="s">
        <v>327</v>
      </c>
      <c r="C43" s="710">
        <v>214508649.94</v>
      </c>
      <c r="D43" s="716">
        <v>647000000</v>
      </c>
      <c r="E43" s="710">
        <v>861508649.94000006</v>
      </c>
    </row>
    <row r="44" spans="1:5" ht="19.2" customHeight="1" thickBot="1">
      <c r="A44" s="674" t="s">
        <v>384</v>
      </c>
      <c r="B44" s="674" t="s">
        <v>385</v>
      </c>
      <c r="C44" s="710">
        <v>194883332.59999999</v>
      </c>
      <c r="D44" s="716">
        <v>194900000</v>
      </c>
      <c r="E44" s="710">
        <v>389783332.60000002</v>
      </c>
    </row>
    <row r="45" spans="1:5" ht="16.2" customHeight="1" thickBot="1">
      <c r="A45" s="674" t="s">
        <v>398</v>
      </c>
      <c r="B45" s="674" t="s">
        <v>399</v>
      </c>
      <c r="C45" s="710">
        <v>64038363.359999999</v>
      </c>
      <c r="D45" s="716">
        <v>10000000</v>
      </c>
      <c r="E45" s="710">
        <v>74038363.359999999</v>
      </c>
    </row>
    <row r="46" spans="1:5" ht="18" customHeight="1" thickBot="1">
      <c r="A46" s="674" t="s">
        <v>135</v>
      </c>
      <c r="B46" s="674" t="s">
        <v>443</v>
      </c>
      <c r="C46" s="711">
        <v>0</v>
      </c>
      <c r="D46" s="716">
        <v>170000000</v>
      </c>
      <c r="E46" s="710">
        <v>170000000</v>
      </c>
    </row>
    <row r="47" spans="1:5" ht="14.55" customHeight="1" thickBot="1">
      <c r="A47" s="674" t="s">
        <v>390</v>
      </c>
      <c r="B47" s="674" t="s">
        <v>391</v>
      </c>
      <c r="C47" s="710">
        <v>33208738.91</v>
      </c>
      <c r="D47" s="716">
        <v>22000000</v>
      </c>
      <c r="E47" s="710">
        <v>55208738.909999996</v>
      </c>
    </row>
    <row r="48" spans="1:5" ht="16.95" customHeight="1" thickBot="1">
      <c r="A48" s="671" t="s">
        <v>861</v>
      </c>
      <c r="B48" s="671" t="s">
        <v>862</v>
      </c>
      <c r="C48" s="709">
        <v>0</v>
      </c>
      <c r="D48" s="715">
        <f>1512000000+100000000</f>
        <v>1612000000</v>
      </c>
      <c r="E48" s="709">
        <v>1512000000</v>
      </c>
    </row>
    <row r="49" spans="1:5" ht="15.6" customHeight="1" thickBot="1">
      <c r="A49" s="682" t="s">
        <v>863</v>
      </c>
      <c r="B49" s="682" t="s">
        <v>864</v>
      </c>
      <c r="C49" s="713">
        <v>0</v>
      </c>
      <c r="D49" s="717">
        <v>2500000</v>
      </c>
      <c r="E49" s="718">
        <v>2500000</v>
      </c>
    </row>
    <row r="50" spans="1:5" ht="16.2" thickBot="1">
      <c r="A50" s="682" t="s">
        <v>865</v>
      </c>
      <c r="B50" s="682" t="s">
        <v>866</v>
      </c>
      <c r="C50" s="713">
        <v>0</v>
      </c>
      <c r="D50" s="717">
        <v>3500000</v>
      </c>
      <c r="E50" s="710">
        <v>3500000</v>
      </c>
    </row>
    <row r="51" spans="1:5" ht="19.5" customHeight="1" thickBot="1">
      <c r="A51" s="682" t="s">
        <v>867</v>
      </c>
      <c r="B51" s="696" t="s">
        <v>868</v>
      </c>
      <c r="C51" s="713">
        <v>0</v>
      </c>
      <c r="D51" s="718">
        <f>1500000000+100000000</f>
        <v>1600000000</v>
      </c>
      <c r="E51" s="718">
        <v>1500000000</v>
      </c>
    </row>
    <row r="52" spans="1:5" ht="19.95" customHeight="1" thickBot="1">
      <c r="A52" s="679" t="s">
        <v>870</v>
      </c>
      <c r="B52" s="679" t="s">
        <v>871</v>
      </c>
      <c r="C52" s="712">
        <v>0</v>
      </c>
      <c r="D52" s="712">
        <v>6000000</v>
      </c>
      <c r="E52" s="712">
        <v>6000000</v>
      </c>
    </row>
    <row r="53" spans="1:5" ht="19.95" customHeight="1" thickBot="1">
      <c r="A53" s="674" t="s">
        <v>872</v>
      </c>
      <c r="B53" s="674" t="s">
        <v>873</v>
      </c>
      <c r="C53" s="711">
        <v>218220368.94999999</v>
      </c>
      <c r="D53" s="710">
        <v>593600000</v>
      </c>
      <c r="E53" s="710">
        <v>811820368.95000005</v>
      </c>
    </row>
    <row r="54" spans="1:5" ht="19.95" customHeight="1" thickBot="1">
      <c r="A54" s="674" t="s">
        <v>874</v>
      </c>
      <c r="B54" s="674" t="s">
        <v>873</v>
      </c>
      <c r="C54" s="711">
        <v>0</v>
      </c>
      <c r="D54" s="710">
        <v>54000000</v>
      </c>
      <c r="E54" s="710">
        <v>54000000</v>
      </c>
    </row>
    <row r="55" spans="1:5" ht="19.95" customHeight="1" thickBot="1">
      <c r="A55" s="674" t="s">
        <v>877</v>
      </c>
      <c r="B55" s="674" t="s">
        <v>878</v>
      </c>
      <c r="C55" s="711">
        <v>0</v>
      </c>
      <c r="D55" s="710">
        <v>2500000</v>
      </c>
      <c r="E55" s="710">
        <v>2500000</v>
      </c>
    </row>
    <row r="56" spans="1:5" ht="19.95" customHeight="1" thickBot="1">
      <c r="A56" s="674" t="s">
        <v>879</v>
      </c>
      <c r="B56" s="674" t="s">
        <v>880</v>
      </c>
      <c r="C56" s="710">
        <v>0</v>
      </c>
      <c r="D56" s="710">
        <v>2600000</v>
      </c>
      <c r="E56" s="710">
        <v>2600000</v>
      </c>
    </row>
    <row r="57" spans="1:5" ht="19.95" customHeight="1" thickBot="1">
      <c r="A57" s="682" t="s">
        <v>118</v>
      </c>
      <c r="B57" s="682" t="s">
        <v>348</v>
      </c>
      <c r="C57" s="781">
        <v>132228746.95999999</v>
      </c>
      <c r="D57" s="718">
        <v>230000000</v>
      </c>
      <c r="E57" s="718">
        <v>362228746.95999998</v>
      </c>
    </row>
    <row r="58" spans="1:5" ht="25.5" customHeight="1" thickBot="1">
      <c r="A58" s="682" t="s">
        <v>883</v>
      </c>
      <c r="B58" s="696" t="s">
        <v>884</v>
      </c>
      <c r="C58" s="713">
        <v>0</v>
      </c>
      <c r="D58" s="718">
        <v>4000000</v>
      </c>
      <c r="E58" s="718">
        <v>4000000</v>
      </c>
    </row>
    <row r="59" spans="1:5" ht="19.95" customHeight="1" thickBot="1">
      <c r="A59" s="682" t="s">
        <v>886</v>
      </c>
      <c r="B59" s="696" t="s">
        <v>887</v>
      </c>
      <c r="C59" s="713">
        <v>0</v>
      </c>
      <c r="D59" s="718">
        <v>16000000</v>
      </c>
      <c r="E59" s="718">
        <v>16000000</v>
      </c>
    </row>
    <row r="60" spans="1:5" ht="36.75" customHeight="1" thickBot="1">
      <c r="A60" s="686"/>
      <c r="B60" s="692"/>
      <c r="C60" s="756" t="s">
        <v>1356</v>
      </c>
      <c r="D60" s="687"/>
      <c r="E60" s="687"/>
    </row>
    <row r="61" spans="1:5" ht="36.75" customHeight="1" thickBot="1">
      <c r="A61" s="682" t="s">
        <v>888</v>
      </c>
      <c r="B61" s="696" t="s">
        <v>889</v>
      </c>
      <c r="C61" s="713">
        <v>0</v>
      </c>
      <c r="D61" s="718">
        <v>24000000</v>
      </c>
      <c r="E61" s="718">
        <v>24000000</v>
      </c>
    </row>
    <row r="62" spans="1:5" ht="19.95" customHeight="1" thickBot="1">
      <c r="A62" s="682" t="s">
        <v>406</v>
      </c>
      <c r="B62" s="682" t="s">
        <v>407</v>
      </c>
      <c r="C62" s="718">
        <v>45298342.82</v>
      </c>
      <c r="D62" s="718">
        <v>224000000</v>
      </c>
      <c r="E62" s="718">
        <v>269298342.81999999</v>
      </c>
    </row>
    <row r="63" spans="1:5" ht="19.95" customHeight="1" thickBot="1">
      <c r="A63" s="671" t="s">
        <v>892</v>
      </c>
      <c r="B63" s="671" t="s">
        <v>893</v>
      </c>
      <c r="C63" s="709">
        <v>381762448.77999997</v>
      </c>
      <c r="D63" s="709">
        <v>201000000</v>
      </c>
      <c r="E63" s="709">
        <v>582762448.77999997</v>
      </c>
    </row>
    <row r="64" spans="1:5" ht="19.95" customHeight="1" thickBot="1">
      <c r="A64" s="674" t="s">
        <v>352</v>
      </c>
      <c r="B64" s="674" t="s">
        <v>353</v>
      </c>
      <c r="C64" s="710">
        <v>287147310.25999999</v>
      </c>
      <c r="D64" s="710">
        <v>119000000</v>
      </c>
      <c r="E64" s="710">
        <v>406147310.25999999</v>
      </c>
    </row>
    <row r="65" spans="1:5" ht="19.95" customHeight="1" thickBot="1">
      <c r="A65" s="674" t="s">
        <v>346</v>
      </c>
      <c r="B65" s="674" t="s">
        <v>347</v>
      </c>
      <c r="C65" s="710">
        <v>94615138.519999996</v>
      </c>
      <c r="D65" s="710">
        <v>82000000</v>
      </c>
      <c r="E65" s="710">
        <v>176615138.51999998</v>
      </c>
    </row>
    <row r="66" spans="1:5" ht="19.95" customHeight="1" thickBot="1">
      <c r="A66" s="671" t="s">
        <v>896</v>
      </c>
      <c r="B66" s="671" t="s">
        <v>286</v>
      </c>
      <c r="C66" s="709">
        <v>134777085.59999999</v>
      </c>
      <c r="D66" s="709">
        <v>80000000</v>
      </c>
      <c r="E66" s="709">
        <v>214777085.59999999</v>
      </c>
    </row>
    <row r="67" spans="1:5" ht="19.95" customHeight="1" thickBot="1">
      <c r="A67" s="674" t="s">
        <v>285</v>
      </c>
      <c r="B67" s="674" t="s">
        <v>286</v>
      </c>
      <c r="C67" s="710">
        <v>134777085.59999999</v>
      </c>
      <c r="D67" s="710">
        <v>80000000</v>
      </c>
      <c r="E67" s="710">
        <v>214777085.59999999</v>
      </c>
    </row>
    <row r="68" spans="1:5" ht="30" customHeight="1" thickBot="1">
      <c r="A68" s="671" t="s">
        <v>899</v>
      </c>
      <c r="B68" s="720" t="s">
        <v>370</v>
      </c>
      <c r="C68" s="709">
        <v>77970006.75</v>
      </c>
      <c r="D68" s="709">
        <v>33000000</v>
      </c>
      <c r="E68" s="709">
        <v>110970006.75</v>
      </c>
    </row>
    <row r="69" spans="1:5" ht="19.95" customHeight="1" thickBot="1">
      <c r="A69" s="674" t="s">
        <v>369</v>
      </c>
      <c r="B69" s="707" t="s">
        <v>370</v>
      </c>
      <c r="C69" s="710">
        <v>77970006.75</v>
      </c>
      <c r="D69" s="710">
        <v>28000000</v>
      </c>
      <c r="E69" s="710">
        <v>105970006.75</v>
      </c>
    </row>
    <row r="70" spans="1:5" ht="21.75" customHeight="1" thickBot="1">
      <c r="A70" s="674" t="s">
        <v>900</v>
      </c>
      <c r="B70" s="707" t="s">
        <v>901</v>
      </c>
      <c r="C70" s="711">
        <v>0</v>
      </c>
      <c r="D70" s="710">
        <v>5000000</v>
      </c>
      <c r="E70" s="710">
        <v>5000000</v>
      </c>
    </row>
    <row r="71" spans="1:5" ht="19.95" customHeight="1" thickBot="1">
      <c r="A71" s="671" t="s">
        <v>902</v>
      </c>
      <c r="B71" s="671" t="s">
        <v>903</v>
      </c>
      <c r="C71" s="709">
        <v>0</v>
      </c>
      <c r="D71" s="709">
        <v>6000000</v>
      </c>
      <c r="E71" s="709">
        <v>6000000</v>
      </c>
    </row>
    <row r="72" spans="1:5" ht="19.95" customHeight="1" thickBot="1">
      <c r="A72" s="682" t="s">
        <v>904</v>
      </c>
      <c r="B72" s="682" t="s">
        <v>903</v>
      </c>
      <c r="C72" s="713">
        <v>0</v>
      </c>
      <c r="D72" s="718">
        <v>6000000</v>
      </c>
      <c r="E72" s="718">
        <v>6000000</v>
      </c>
    </row>
    <row r="73" spans="1:5" ht="19.95" customHeight="1" thickBot="1">
      <c r="A73" s="770" t="s">
        <v>906</v>
      </c>
      <c r="B73" s="770" t="s">
        <v>907</v>
      </c>
      <c r="C73" s="747">
        <v>24128599112.160004</v>
      </c>
      <c r="D73" s="747">
        <v>52959233520</v>
      </c>
      <c r="E73" s="747">
        <v>77087832632.159973</v>
      </c>
    </row>
    <row r="74" spans="1:5" ht="19.95" customHeight="1" thickBot="1">
      <c r="A74" s="671" t="s">
        <v>908</v>
      </c>
      <c r="B74" s="671" t="s">
        <v>314</v>
      </c>
      <c r="C74" s="709">
        <v>896103664.77999997</v>
      </c>
      <c r="D74" s="709">
        <v>194900000</v>
      </c>
      <c r="E74" s="709">
        <v>1091003664.78</v>
      </c>
    </row>
    <row r="75" spans="1:5" ht="19.95" customHeight="1" thickBot="1">
      <c r="A75" s="674" t="s">
        <v>313</v>
      </c>
      <c r="B75" s="674" t="s">
        <v>314</v>
      </c>
      <c r="C75" s="710">
        <v>519639158.88</v>
      </c>
      <c r="D75" s="710">
        <v>73000000</v>
      </c>
      <c r="E75" s="710">
        <v>592639158.88</v>
      </c>
    </row>
    <row r="76" spans="1:5" ht="31.8" thickBot="1">
      <c r="A76" s="674" t="s">
        <v>912</v>
      </c>
      <c r="B76" s="707" t="s">
        <v>913</v>
      </c>
      <c r="C76" s="711">
        <v>0</v>
      </c>
      <c r="D76" s="710">
        <v>2500000</v>
      </c>
      <c r="E76" s="710">
        <v>2500000</v>
      </c>
    </row>
    <row r="77" spans="1:5" ht="19.95" customHeight="1" thickBot="1">
      <c r="A77" s="674" t="s">
        <v>915</v>
      </c>
      <c r="B77" s="674" t="s">
        <v>916</v>
      </c>
      <c r="C77" s="711">
        <v>0</v>
      </c>
      <c r="D77" s="710">
        <v>5000000</v>
      </c>
      <c r="E77" s="710">
        <v>5000000</v>
      </c>
    </row>
    <row r="78" spans="1:5" ht="19.95" customHeight="1" thickBot="1">
      <c r="A78" s="674" t="s">
        <v>917</v>
      </c>
      <c r="B78" s="674" t="s">
        <v>918</v>
      </c>
      <c r="C78" s="711">
        <v>0</v>
      </c>
      <c r="D78" s="710">
        <v>1200000</v>
      </c>
      <c r="E78" s="710">
        <v>1200000</v>
      </c>
    </row>
    <row r="79" spans="1:5" ht="19.95" customHeight="1" thickBot="1">
      <c r="A79" s="674" t="s">
        <v>276</v>
      </c>
      <c r="B79" s="674" t="s">
        <v>277</v>
      </c>
      <c r="C79" s="710">
        <v>226946340.84</v>
      </c>
      <c r="D79" s="710">
        <v>49000000</v>
      </c>
      <c r="E79" s="710">
        <v>275946340.84000003</v>
      </c>
    </row>
    <row r="80" spans="1:5" ht="19.95" customHeight="1" thickBot="1">
      <c r="A80" s="674" t="s">
        <v>922</v>
      </c>
      <c r="B80" s="674" t="s">
        <v>923</v>
      </c>
      <c r="C80" s="711">
        <v>0</v>
      </c>
      <c r="D80" s="710">
        <v>18000000</v>
      </c>
      <c r="E80" s="710">
        <v>18000000</v>
      </c>
    </row>
    <row r="81" spans="1:5" ht="19.95" customHeight="1" thickBot="1">
      <c r="A81" s="674" t="s">
        <v>278</v>
      </c>
      <c r="B81" s="674" t="s">
        <v>279</v>
      </c>
      <c r="C81" s="710">
        <v>67549425.760000005</v>
      </c>
      <c r="D81" s="710">
        <v>17700000</v>
      </c>
      <c r="E81" s="710">
        <v>85249425.760000005</v>
      </c>
    </row>
    <row r="82" spans="1:5" ht="19.95" customHeight="1" thickBot="1">
      <c r="A82" s="682" t="s">
        <v>927</v>
      </c>
      <c r="B82" s="682" t="s">
        <v>928</v>
      </c>
      <c r="C82" s="713">
        <v>0</v>
      </c>
      <c r="D82" s="718">
        <v>6000000</v>
      </c>
      <c r="E82" s="718">
        <v>6000000</v>
      </c>
    </row>
    <row r="83" spans="1:5" ht="19.95" customHeight="1" thickBot="1">
      <c r="A83" s="719" t="s">
        <v>931</v>
      </c>
      <c r="B83" s="719" t="s">
        <v>932</v>
      </c>
      <c r="C83" s="722">
        <v>0</v>
      </c>
      <c r="D83" s="723">
        <v>7500000</v>
      </c>
      <c r="E83" s="723">
        <v>7500000</v>
      </c>
    </row>
    <row r="84" spans="1:5" ht="19.95" customHeight="1" thickBot="1">
      <c r="A84" s="682" t="s">
        <v>358</v>
      </c>
      <c r="B84" s="682" t="s">
        <v>935</v>
      </c>
      <c r="C84" s="713">
        <v>81968739.300000012</v>
      </c>
      <c r="D84" s="718">
        <v>15000000</v>
      </c>
      <c r="E84" s="718">
        <v>96968739.300000012</v>
      </c>
    </row>
    <row r="85" spans="1:5" ht="19.95" customHeight="1" thickBot="1">
      <c r="A85" s="674" t="s">
        <v>940</v>
      </c>
      <c r="B85" s="707" t="s">
        <v>257</v>
      </c>
      <c r="C85" s="710">
        <v>19779598741.43</v>
      </c>
      <c r="D85" s="710">
        <v>49114288520</v>
      </c>
      <c r="E85" s="710">
        <v>68893887261.429993</v>
      </c>
    </row>
    <row r="86" spans="1:5" ht="19.95" customHeight="1" thickBot="1">
      <c r="A86" s="679" t="s">
        <v>324</v>
      </c>
      <c r="B86" s="679" t="s">
        <v>257</v>
      </c>
      <c r="C86" s="712">
        <v>16121432247.18</v>
      </c>
      <c r="D86" s="712">
        <v>27813000000</v>
      </c>
      <c r="E86" s="712">
        <v>43934432247.18</v>
      </c>
    </row>
    <row r="87" spans="1:5" ht="19.95" customHeight="1" thickBot="1">
      <c r="A87" s="682" t="s">
        <v>945</v>
      </c>
      <c r="B87" s="682" t="s">
        <v>946</v>
      </c>
      <c r="C87" s="718">
        <v>0</v>
      </c>
      <c r="D87" s="718">
        <v>30000000</v>
      </c>
      <c r="E87" s="718">
        <v>30000000</v>
      </c>
    </row>
    <row r="88" spans="1:5" ht="19.95" customHeight="1" thickBot="1">
      <c r="A88" s="674" t="s">
        <v>948</v>
      </c>
      <c r="B88" s="674" t="s">
        <v>949</v>
      </c>
      <c r="C88" s="711">
        <v>0</v>
      </c>
      <c r="D88" s="710">
        <v>18000000</v>
      </c>
      <c r="E88" s="710">
        <v>18000000</v>
      </c>
    </row>
    <row r="89" spans="1:5" ht="19.95" customHeight="1" thickBot="1">
      <c r="A89" s="674" t="s">
        <v>951</v>
      </c>
      <c r="B89" s="674" t="s">
        <v>952</v>
      </c>
      <c r="C89" s="711">
        <v>0</v>
      </c>
      <c r="D89" s="710">
        <v>12000000</v>
      </c>
      <c r="E89" s="710">
        <v>12000000</v>
      </c>
    </row>
    <row r="90" spans="1:5" ht="19.95" customHeight="1" thickBot="1">
      <c r="A90" s="674" t="s">
        <v>287</v>
      </c>
      <c r="B90" s="707" t="s">
        <v>288</v>
      </c>
      <c r="C90" s="711">
        <v>849828656.73999977</v>
      </c>
      <c r="D90" s="710">
        <v>0</v>
      </c>
      <c r="E90" s="710">
        <v>849828656.73999977</v>
      </c>
    </row>
    <row r="91" spans="1:5" ht="19.95" customHeight="1" thickBot="1">
      <c r="A91" s="682" t="s">
        <v>954</v>
      </c>
      <c r="B91" s="682" t="s">
        <v>530</v>
      </c>
      <c r="C91" s="718">
        <v>0</v>
      </c>
      <c r="D91" s="713">
        <v>14199140000</v>
      </c>
      <c r="E91" s="718">
        <v>14199140000</v>
      </c>
    </row>
    <row r="92" spans="1:5" ht="18" customHeight="1" thickBot="1">
      <c r="A92" s="724" t="s">
        <v>145</v>
      </c>
      <c r="B92" s="682" t="s">
        <v>351</v>
      </c>
      <c r="C92" s="713">
        <v>2808337837.5100002</v>
      </c>
      <c r="D92" s="718">
        <v>864000000</v>
      </c>
      <c r="E92" s="718">
        <v>3672337837.5100002</v>
      </c>
    </row>
    <row r="93" spans="1:5" ht="18" customHeight="1" thickBot="1">
      <c r="A93" s="725" t="s">
        <v>959</v>
      </c>
      <c r="B93" s="674" t="s">
        <v>960</v>
      </c>
      <c r="C93" s="710">
        <v>0</v>
      </c>
      <c r="D93" s="710">
        <v>40000000</v>
      </c>
      <c r="E93" s="710">
        <v>40000000</v>
      </c>
    </row>
    <row r="94" spans="1:5" ht="18" customHeight="1" thickBot="1">
      <c r="A94" s="725" t="s">
        <v>371</v>
      </c>
      <c r="B94" s="674" t="s">
        <v>372</v>
      </c>
      <c r="C94" s="711">
        <v>0</v>
      </c>
      <c r="D94" s="710">
        <v>6080148520</v>
      </c>
      <c r="E94" s="710">
        <v>6080148520</v>
      </c>
    </row>
    <row r="95" spans="1:5" ht="18" customHeight="1" thickBot="1">
      <c r="A95" s="703" t="s">
        <v>965</v>
      </c>
      <c r="B95" s="679" t="s">
        <v>966</v>
      </c>
      <c r="C95" s="712">
        <v>0</v>
      </c>
      <c r="D95" s="712">
        <v>58000000</v>
      </c>
      <c r="E95" s="712">
        <v>58000000</v>
      </c>
    </row>
    <row r="96" spans="1:5" ht="18" customHeight="1" thickBot="1">
      <c r="A96" s="724" t="s">
        <v>968</v>
      </c>
      <c r="B96" s="682" t="s">
        <v>316</v>
      </c>
      <c r="C96" s="718">
        <v>379412246.67000002</v>
      </c>
      <c r="D96" s="718">
        <v>453810000</v>
      </c>
      <c r="E96" s="718">
        <v>833222246.66999996</v>
      </c>
    </row>
    <row r="97" spans="1:5" ht="18" customHeight="1" thickBot="1">
      <c r="A97" s="725" t="s">
        <v>315</v>
      </c>
      <c r="B97" s="674" t="s">
        <v>316</v>
      </c>
      <c r="C97" s="711">
        <v>255624322.47999999</v>
      </c>
      <c r="D97" s="710">
        <v>57000000</v>
      </c>
      <c r="E97" s="710">
        <v>312624322.48000002</v>
      </c>
    </row>
    <row r="98" spans="1:5" ht="18" customHeight="1" thickBot="1">
      <c r="A98" s="725" t="s">
        <v>971</v>
      </c>
      <c r="B98" s="674" t="s">
        <v>972</v>
      </c>
      <c r="C98" s="710">
        <v>0</v>
      </c>
      <c r="D98" s="710">
        <v>8500000</v>
      </c>
      <c r="E98" s="710">
        <v>8500000</v>
      </c>
    </row>
    <row r="99" spans="1:5" ht="18" customHeight="1" thickBot="1">
      <c r="A99" s="727" t="s">
        <v>311</v>
      </c>
      <c r="B99" s="674" t="s">
        <v>312</v>
      </c>
      <c r="C99" s="711">
        <v>68647051.400000006</v>
      </c>
      <c r="D99" s="710">
        <v>90000000</v>
      </c>
      <c r="E99" s="710">
        <v>158647051.40000001</v>
      </c>
    </row>
    <row r="100" spans="1:5" ht="18" customHeight="1" thickBot="1">
      <c r="A100" s="725" t="s">
        <v>1322</v>
      </c>
      <c r="B100" s="674" t="s">
        <v>1323</v>
      </c>
      <c r="C100" s="710">
        <v>0</v>
      </c>
      <c r="D100" s="710">
        <v>12500000</v>
      </c>
      <c r="E100" s="710">
        <v>12500000</v>
      </c>
    </row>
    <row r="101" spans="1:5" ht="18" customHeight="1" thickBot="1">
      <c r="A101" s="725" t="s">
        <v>977</v>
      </c>
      <c r="B101" s="674" t="s">
        <v>978</v>
      </c>
      <c r="C101" s="710">
        <v>30000000</v>
      </c>
      <c r="D101" s="710">
        <v>207810000</v>
      </c>
      <c r="E101" s="710">
        <v>237810000</v>
      </c>
    </row>
    <row r="102" spans="1:5" ht="18" customHeight="1" thickBot="1">
      <c r="A102" s="726" t="s">
        <v>373</v>
      </c>
      <c r="B102" s="671" t="s">
        <v>374</v>
      </c>
      <c r="C102" s="709">
        <v>25140872.789999999</v>
      </c>
      <c r="D102" s="709">
        <v>78000000</v>
      </c>
      <c r="E102" s="709">
        <v>103140872.78999999</v>
      </c>
    </row>
    <row r="103" spans="1:5" ht="18" customHeight="1" thickBot="1">
      <c r="A103" s="725" t="s">
        <v>985</v>
      </c>
      <c r="B103" s="674" t="s">
        <v>411</v>
      </c>
      <c r="C103" s="710">
        <v>120915752.47999999</v>
      </c>
      <c r="D103" s="710">
        <v>96000000</v>
      </c>
      <c r="E103" s="710">
        <v>216915752.47999999</v>
      </c>
    </row>
    <row r="104" spans="1:5" ht="18" customHeight="1" thickBot="1">
      <c r="A104" s="725" t="s">
        <v>410</v>
      </c>
      <c r="B104" s="707" t="s">
        <v>411</v>
      </c>
      <c r="C104" s="711">
        <v>120915752.47999999</v>
      </c>
      <c r="D104" s="710">
        <v>90000000</v>
      </c>
      <c r="E104" s="710">
        <v>210915752.47999999</v>
      </c>
    </row>
    <row r="105" spans="1:5" ht="18" customHeight="1" thickBot="1">
      <c r="A105" s="726" t="s">
        <v>989</v>
      </c>
      <c r="B105" s="671" t="s">
        <v>990</v>
      </c>
      <c r="C105" s="709">
        <v>0</v>
      </c>
      <c r="D105" s="709">
        <v>6000000</v>
      </c>
      <c r="E105" s="709">
        <v>6000000</v>
      </c>
    </row>
    <row r="106" spans="1:5" ht="18" customHeight="1" thickBot="1">
      <c r="A106" s="725" t="s">
        <v>992</v>
      </c>
      <c r="B106" s="674" t="s">
        <v>355</v>
      </c>
      <c r="C106" s="710">
        <v>250728679.06</v>
      </c>
      <c r="D106" s="710">
        <v>171000000</v>
      </c>
      <c r="E106" s="710">
        <v>421728679.06</v>
      </c>
    </row>
    <row r="107" spans="1:5" ht="18" customHeight="1" thickBot="1">
      <c r="A107" s="725" t="s">
        <v>354</v>
      </c>
      <c r="B107" s="707" t="s">
        <v>355</v>
      </c>
      <c r="C107" s="711">
        <v>250728679.06</v>
      </c>
      <c r="D107" s="710">
        <v>147000000</v>
      </c>
      <c r="E107" s="710">
        <v>397728679.06</v>
      </c>
    </row>
    <row r="108" spans="1:5" ht="18" customHeight="1" thickBot="1">
      <c r="A108" s="703" t="s">
        <v>997</v>
      </c>
      <c r="B108" s="679" t="s">
        <v>998</v>
      </c>
      <c r="C108" s="712">
        <v>0</v>
      </c>
      <c r="D108" s="712">
        <v>24000000</v>
      </c>
      <c r="E108" s="712">
        <v>24000000</v>
      </c>
    </row>
    <row r="109" spans="1:5" ht="18" customHeight="1" thickBot="1">
      <c r="A109" s="728" t="s">
        <v>1000</v>
      </c>
      <c r="B109" s="702" t="s">
        <v>1001</v>
      </c>
      <c r="C109" s="732">
        <v>181820881.06</v>
      </c>
      <c r="D109" s="734">
        <v>738310000</v>
      </c>
      <c r="E109" s="734">
        <v>920130881.05999994</v>
      </c>
    </row>
    <row r="110" spans="1:5" ht="18" customHeight="1" thickBot="1">
      <c r="A110" s="724" t="s">
        <v>567</v>
      </c>
      <c r="B110" s="682" t="s">
        <v>1001</v>
      </c>
      <c r="C110" s="718">
        <v>0</v>
      </c>
      <c r="D110" s="718">
        <v>116310000</v>
      </c>
      <c r="E110" s="718">
        <v>116310000</v>
      </c>
    </row>
    <row r="111" spans="1:5" ht="18" customHeight="1" thickBot="1">
      <c r="A111" s="725" t="s">
        <v>366</v>
      </c>
      <c r="B111" s="674" t="s">
        <v>367</v>
      </c>
      <c r="C111" s="710">
        <v>181820881.06</v>
      </c>
      <c r="D111" s="710">
        <v>597000000</v>
      </c>
      <c r="E111" s="710">
        <v>778820881.05999994</v>
      </c>
    </row>
    <row r="112" spans="1:5" ht="18" customHeight="1" thickBot="1">
      <c r="A112" s="725" t="s">
        <v>1006</v>
      </c>
      <c r="B112" s="674" t="s">
        <v>1007</v>
      </c>
      <c r="C112" s="711">
        <v>0</v>
      </c>
      <c r="D112" s="710">
        <v>25000000</v>
      </c>
      <c r="E112" s="710">
        <v>25000000</v>
      </c>
    </row>
    <row r="113" spans="1:13" ht="18" customHeight="1" thickBot="1">
      <c r="A113" s="726" t="s">
        <v>1010</v>
      </c>
      <c r="B113" s="671" t="s">
        <v>350</v>
      </c>
      <c r="C113" s="709">
        <v>602540766.13999999</v>
      </c>
      <c r="D113" s="709">
        <v>111200000</v>
      </c>
      <c r="E113" s="709">
        <v>713740766.13999999</v>
      </c>
    </row>
    <row r="114" spans="1:13" ht="18" customHeight="1" thickBot="1">
      <c r="A114" s="725" t="s">
        <v>349</v>
      </c>
      <c r="B114" s="674" t="s">
        <v>350</v>
      </c>
      <c r="C114" s="710">
        <v>602540766.13999999</v>
      </c>
      <c r="D114" s="710">
        <v>99000000</v>
      </c>
      <c r="E114" s="710">
        <v>701540766.13999999</v>
      </c>
    </row>
    <row r="115" spans="1:13" ht="18" customHeight="1" thickBot="1">
      <c r="A115" s="757"/>
      <c r="B115" s="757"/>
      <c r="C115" s="778" t="s">
        <v>1357</v>
      </c>
      <c r="D115" s="758"/>
      <c r="E115" s="758"/>
    </row>
    <row r="116" spans="1:13" ht="18" customHeight="1" thickBot="1">
      <c r="A116" s="724" t="s">
        <v>1015</v>
      </c>
      <c r="B116" s="682" t="s">
        <v>1016</v>
      </c>
      <c r="C116" s="713">
        <v>0</v>
      </c>
      <c r="D116" s="718">
        <v>6200000</v>
      </c>
      <c r="E116" s="718">
        <v>6200000</v>
      </c>
    </row>
    <row r="117" spans="1:13" ht="18" customHeight="1" thickBot="1">
      <c r="A117" s="724" t="s">
        <v>1019</v>
      </c>
      <c r="B117" s="682" t="s">
        <v>1020</v>
      </c>
      <c r="C117" s="713">
        <v>0</v>
      </c>
      <c r="D117" s="718">
        <v>6000000</v>
      </c>
      <c r="E117" s="718">
        <v>6000000</v>
      </c>
      <c r="I117" s="377"/>
      <c r="J117" s="378"/>
      <c r="K117" s="380"/>
      <c r="L117" s="381"/>
      <c r="M117" s="381"/>
    </row>
    <row r="118" spans="1:13" ht="18" customHeight="1" thickBot="1">
      <c r="A118" s="703" t="s">
        <v>1021</v>
      </c>
      <c r="B118" s="679" t="s">
        <v>341</v>
      </c>
      <c r="C118" s="712">
        <v>472822489.72000003</v>
      </c>
      <c r="D118" s="712">
        <v>95000000</v>
      </c>
      <c r="E118" s="712">
        <v>567822489.72000003</v>
      </c>
    </row>
    <row r="119" spans="1:13" ht="18" customHeight="1" thickBot="1">
      <c r="A119" s="725" t="s">
        <v>340</v>
      </c>
      <c r="B119" s="674" t="s">
        <v>341</v>
      </c>
      <c r="C119" s="710">
        <v>472822489.72000003</v>
      </c>
      <c r="D119" s="710">
        <v>86000000</v>
      </c>
      <c r="E119" s="710">
        <v>558822489.72000003</v>
      </c>
    </row>
    <row r="120" spans="1:13" ht="18" customHeight="1" thickBot="1">
      <c r="A120" s="725" t="s">
        <v>1024</v>
      </c>
      <c r="B120" s="707" t="s">
        <v>1025</v>
      </c>
      <c r="C120" s="711">
        <v>0</v>
      </c>
      <c r="D120" s="710">
        <v>9000000</v>
      </c>
      <c r="E120" s="710">
        <v>9000000</v>
      </c>
    </row>
    <row r="121" spans="1:13" ht="18" customHeight="1" thickBot="1">
      <c r="A121" s="703" t="s">
        <v>1028</v>
      </c>
      <c r="B121" s="679" t="s">
        <v>318</v>
      </c>
      <c r="C121" s="712">
        <v>160934089.34</v>
      </c>
      <c r="D121" s="712">
        <v>85500000</v>
      </c>
      <c r="E121" s="712">
        <v>246434089.34</v>
      </c>
    </row>
    <row r="122" spans="1:13" ht="18" customHeight="1" thickBot="1">
      <c r="A122" s="724" t="s">
        <v>317</v>
      </c>
      <c r="B122" s="682" t="s">
        <v>318</v>
      </c>
      <c r="C122" s="718">
        <v>160934089.34</v>
      </c>
      <c r="D122" s="718">
        <v>85500000</v>
      </c>
      <c r="E122" s="718">
        <v>246434089.34</v>
      </c>
    </row>
    <row r="123" spans="1:13" ht="18" customHeight="1" thickBot="1">
      <c r="A123" s="726" t="s">
        <v>1032</v>
      </c>
      <c r="B123" s="671" t="s">
        <v>319</v>
      </c>
      <c r="C123" s="709">
        <v>189997021.66</v>
      </c>
      <c r="D123" s="709">
        <v>1347500000</v>
      </c>
      <c r="E123" s="709">
        <v>1537497021.6600001</v>
      </c>
    </row>
    <row r="124" spans="1:13" ht="18" customHeight="1" thickBot="1">
      <c r="A124" s="725" t="s">
        <v>154</v>
      </c>
      <c r="B124" s="674" t="s">
        <v>319</v>
      </c>
      <c r="C124" s="710">
        <v>124178123.22</v>
      </c>
      <c r="D124" s="710">
        <v>1036000000</v>
      </c>
      <c r="E124" s="710">
        <v>1160178123.22</v>
      </c>
    </row>
    <row r="125" spans="1:13" ht="18" customHeight="1" thickBot="1">
      <c r="A125" s="725" t="s">
        <v>1036</v>
      </c>
      <c r="B125" s="674" t="s">
        <v>1037</v>
      </c>
      <c r="C125" s="711">
        <v>0</v>
      </c>
      <c r="D125" s="710">
        <v>50000000</v>
      </c>
      <c r="E125" s="710">
        <v>50000000</v>
      </c>
    </row>
    <row r="126" spans="1:13" ht="18" customHeight="1" thickBot="1">
      <c r="A126" s="725" t="s">
        <v>1039</v>
      </c>
      <c r="B126" s="674" t="s">
        <v>1040</v>
      </c>
      <c r="C126" s="711">
        <v>0</v>
      </c>
      <c r="D126" s="710">
        <v>10000000</v>
      </c>
      <c r="E126" s="710">
        <v>10000000</v>
      </c>
    </row>
    <row r="127" spans="1:13" ht="18" customHeight="1" thickBot="1">
      <c r="A127" s="725" t="s">
        <v>1042</v>
      </c>
      <c r="B127" s="707" t="s">
        <v>1043</v>
      </c>
      <c r="C127" s="711">
        <v>0</v>
      </c>
      <c r="D127" s="710">
        <v>21500000</v>
      </c>
      <c r="E127" s="710">
        <v>21500000</v>
      </c>
    </row>
    <row r="128" spans="1:13" ht="18" customHeight="1" thickBot="1">
      <c r="A128" s="725" t="s">
        <v>1046</v>
      </c>
      <c r="B128" s="674" t="s">
        <v>1047</v>
      </c>
      <c r="C128" s="711">
        <v>0</v>
      </c>
      <c r="D128" s="710">
        <v>12000000</v>
      </c>
      <c r="E128" s="710">
        <v>12000000</v>
      </c>
    </row>
    <row r="129" spans="1:5" ht="18" customHeight="1" thickBot="1">
      <c r="A129" s="725" t="s">
        <v>1049</v>
      </c>
      <c r="B129" s="674" t="s">
        <v>544</v>
      </c>
      <c r="C129" s="711">
        <v>0</v>
      </c>
      <c r="D129" s="710">
        <v>17000000</v>
      </c>
      <c r="E129" s="710">
        <v>17000000</v>
      </c>
    </row>
    <row r="130" spans="1:5" ht="18" customHeight="1" thickBot="1">
      <c r="A130" s="725" t="s">
        <v>1051</v>
      </c>
      <c r="B130" s="674" t="s">
        <v>1052</v>
      </c>
      <c r="C130" s="711">
        <v>0</v>
      </c>
      <c r="D130" s="710">
        <v>16000000</v>
      </c>
      <c r="E130" s="710">
        <v>16000000</v>
      </c>
    </row>
    <row r="131" spans="1:5" ht="18" customHeight="1" thickBot="1">
      <c r="A131" s="725" t="s">
        <v>1054</v>
      </c>
      <c r="B131" s="674" t="s">
        <v>1055</v>
      </c>
      <c r="C131" s="711">
        <v>0</v>
      </c>
      <c r="D131" s="710">
        <v>36000000</v>
      </c>
      <c r="E131" s="710">
        <v>36000000</v>
      </c>
    </row>
    <row r="132" spans="1:5" ht="18" customHeight="1" thickBot="1">
      <c r="A132" s="725" t="s">
        <v>1057</v>
      </c>
      <c r="B132" s="674" t="s">
        <v>1058</v>
      </c>
      <c r="C132" s="711">
        <v>0</v>
      </c>
      <c r="D132" s="710">
        <v>24000000</v>
      </c>
      <c r="E132" s="710">
        <v>24000000</v>
      </c>
    </row>
    <row r="133" spans="1:5" ht="18" customHeight="1" thickBot="1">
      <c r="A133" s="725" t="s">
        <v>1059</v>
      </c>
      <c r="B133" s="707" t="s">
        <v>1060</v>
      </c>
      <c r="C133" s="711">
        <v>0</v>
      </c>
      <c r="D133" s="710">
        <v>24000000</v>
      </c>
      <c r="E133" s="710">
        <v>24000000</v>
      </c>
    </row>
    <row r="134" spans="1:5" ht="18" customHeight="1" thickBot="1">
      <c r="A134" s="725" t="s">
        <v>362</v>
      </c>
      <c r="B134" s="674" t="s">
        <v>363</v>
      </c>
      <c r="C134" s="710">
        <v>65818898.439999998</v>
      </c>
      <c r="D134" s="710">
        <v>65000000</v>
      </c>
      <c r="E134" s="710">
        <v>130818898.44</v>
      </c>
    </row>
    <row r="135" spans="1:5" ht="18" customHeight="1" thickBot="1">
      <c r="A135" s="725" t="s">
        <v>1063</v>
      </c>
      <c r="B135" s="674" t="s">
        <v>1064</v>
      </c>
      <c r="C135" s="711">
        <v>0</v>
      </c>
      <c r="D135" s="710">
        <v>36000000</v>
      </c>
      <c r="E135" s="710">
        <v>36000000</v>
      </c>
    </row>
    <row r="136" spans="1:5" ht="24.75" customHeight="1" thickBot="1">
      <c r="A136" s="703" t="s">
        <v>1066</v>
      </c>
      <c r="B136" s="730" t="s">
        <v>1067</v>
      </c>
      <c r="C136" s="733">
        <v>542341125.36000001</v>
      </c>
      <c r="D136" s="733">
        <v>101725000</v>
      </c>
      <c r="E136" s="733">
        <v>644066125.36000001</v>
      </c>
    </row>
    <row r="137" spans="1:5" ht="21.6" customHeight="1" thickBot="1">
      <c r="A137" s="724" t="s">
        <v>1068</v>
      </c>
      <c r="B137" s="682" t="s">
        <v>1067</v>
      </c>
      <c r="C137" s="718">
        <v>0</v>
      </c>
      <c r="D137" s="718">
        <v>40000000</v>
      </c>
      <c r="E137" s="718">
        <v>40000000</v>
      </c>
    </row>
    <row r="138" spans="1:5" ht="21.6" customHeight="1" thickBot="1">
      <c r="A138" s="724" t="s">
        <v>396</v>
      </c>
      <c r="B138" s="696" t="s">
        <v>397</v>
      </c>
      <c r="C138" s="718">
        <v>449204307.54000002</v>
      </c>
      <c r="D138" s="718">
        <v>30000000</v>
      </c>
      <c r="E138" s="718">
        <v>479204307.54000002</v>
      </c>
    </row>
    <row r="139" spans="1:5" ht="21.6" customHeight="1" thickBot="1">
      <c r="A139" s="703" t="s">
        <v>386</v>
      </c>
      <c r="B139" s="679" t="s">
        <v>387</v>
      </c>
      <c r="C139" s="695">
        <v>93136817.819999993</v>
      </c>
      <c r="D139" s="695">
        <v>31725000</v>
      </c>
      <c r="E139" s="695">
        <v>124861817.81999999</v>
      </c>
    </row>
    <row r="140" spans="1:5" ht="21.6" customHeight="1" thickBot="1">
      <c r="A140" s="725" t="s">
        <v>1078</v>
      </c>
      <c r="B140" s="674" t="s">
        <v>1079</v>
      </c>
      <c r="C140" s="676">
        <v>153403523.57999998</v>
      </c>
      <c r="D140" s="676">
        <v>10000000</v>
      </c>
      <c r="E140" s="676">
        <v>163403523.57999998</v>
      </c>
    </row>
    <row r="141" spans="1:5" ht="21.6" customHeight="1" thickBot="1">
      <c r="A141" s="726" t="s">
        <v>364</v>
      </c>
      <c r="B141" s="671" t="s">
        <v>365</v>
      </c>
      <c r="C141" s="697">
        <v>153403523.57999998</v>
      </c>
      <c r="D141" s="697">
        <v>10000000</v>
      </c>
      <c r="E141" s="697">
        <v>163403523.57999998</v>
      </c>
    </row>
    <row r="142" spans="1:5" ht="21.6" customHeight="1" thickBot="1">
      <c r="A142" s="725" t="s">
        <v>1083</v>
      </c>
      <c r="B142" s="674" t="s">
        <v>331</v>
      </c>
      <c r="C142" s="676">
        <v>244745067.68000001</v>
      </c>
      <c r="D142" s="676">
        <v>59400000</v>
      </c>
      <c r="E142" s="676">
        <v>304145067.68000001</v>
      </c>
    </row>
    <row r="143" spans="1:5" ht="21.6" customHeight="1" thickBot="1">
      <c r="A143" s="724" t="s">
        <v>330</v>
      </c>
      <c r="B143" s="682" t="s">
        <v>331</v>
      </c>
      <c r="C143" s="684">
        <v>244745067.68000001</v>
      </c>
      <c r="D143" s="685">
        <v>53400000</v>
      </c>
      <c r="E143" s="685">
        <v>298145067.68000001</v>
      </c>
    </row>
    <row r="144" spans="1:5" ht="21.6" customHeight="1" thickBot="1">
      <c r="A144" s="703" t="s">
        <v>1087</v>
      </c>
      <c r="B144" s="730" t="s">
        <v>1088</v>
      </c>
      <c r="C144" s="681">
        <v>0</v>
      </c>
      <c r="D144" s="681">
        <v>6000000</v>
      </c>
      <c r="E144" s="681">
        <v>6000000</v>
      </c>
    </row>
    <row r="145" spans="1:5" ht="21.6" customHeight="1" thickBot="1">
      <c r="A145" s="724" t="s">
        <v>1091</v>
      </c>
      <c r="B145" s="696" t="s">
        <v>335</v>
      </c>
      <c r="C145" s="685">
        <v>153235063.19999999</v>
      </c>
      <c r="D145" s="685">
        <v>350000000</v>
      </c>
      <c r="E145" s="685">
        <v>503235063.19999999</v>
      </c>
    </row>
    <row r="146" spans="1:5" ht="20.25" customHeight="1" thickBot="1">
      <c r="A146" s="725" t="s">
        <v>1092</v>
      </c>
      <c r="B146" s="707" t="s">
        <v>335</v>
      </c>
      <c r="C146" s="677">
        <v>153235063.19999999</v>
      </c>
      <c r="D146" s="676">
        <v>80000000</v>
      </c>
      <c r="E146" s="676">
        <v>233235063.19999999</v>
      </c>
    </row>
    <row r="147" spans="1:5" ht="21.6" customHeight="1" thickBot="1">
      <c r="A147" s="725" t="s">
        <v>1096</v>
      </c>
      <c r="B147" s="674" t="s">
        <v>1097</v>
      </c>
      <c r="C147" s="677">
        <v>0</v>
      </c>
      <c r="D147" s="676">
        <v>20000000</v>
      </c>
      <c r="E147" s="676">
        <v>20000000</v>
      </c>
    </row>
    <row r="148" spans="1:5" ht="21.6" customHeight="1" thickBot="1">
      <c r="A148" s="726" t="s">
        <v>1099</v>
      </c>
      <c r="B148" s="671" t="s">
        <v>1100</v>
      </c>
      <c r="C148" s="677">
        <v>0</v>
      </c>
      <c r="D148" s="697">
        <v>250000000</v>
      </c>
      <c r="E148" s="697">
        <v>250000000</v>
      </c>
    </row>
    <row r="149" spans="1:5" ht="21.6" customHeight="1" thickBot="1">
      <c r="A149" s="725" t="s">
        <v>1102</v>
      </c>
      <c r="B149" s="674" t="s">
        <v>1103</v>
      </c>
      <c r="C149" s="677">
        <v>0</v>
      </c>
      <c r="D149" s="676">
        <v>30600000</v>
      </c>
      <c r="E149" s="676">
        <v>30600000</v>
      </c>
    </row>
    <row r="150" spans="1:5" ht="21.6" customHeight="1" thickBot="1">
      <c r="A150" s="729" t="s">
        <v>1104</v>
      </c>
      <c r="B150" s="668" t="s">
        <v>1103</v>
      </c>
      <c r="C150" s="691">
        <v>0</v>
      </c>
      <c r="D150" s="691">
        <v>30600000</v>
      </c>
      <c r="E150" s="691">
        <v>30600000</v>
      </c>
    </row>
    <row r="151" spans="1:5" ht="21.6" customHeight="1" thickBot="1">
      <c r="A151" s="726" t="s">
        <v>1107</v>
      </c>
      <c r="B151" s="671" t="s">
        <v>1108</v>
      </c>
      <c r="C151" s="673">
        <v>2772100441.9299998</v>
      </c>
      <c r="D151" s="673">
        <v>1067600000</v>
      </c>
      <c r="E151" s="673">
        <v>3839700441.9299998</v>
      </c>
    </row>
    <row r="152" spans="1:5" ht="21.6" customHeight="1" thickBot="1">
      <c r="A152" s="725" t="s">
        <v>1109</v>
      </c>
      <c r="B152" s="674" t="s">
        <v>377</v>
      </c>
      <c r="C152" s="676">
        <v>2422873374.7399998</v>
      </c>
      <c r="D152" s="676">
        <v>886600000</v>
      </c>
      <c r="E152" s="676">
        <v>3309473374.7399998</v>
      </c>
    </row>
    <row r="153" spans="1:5" ht="21.6" customHeight="1" thickBot="1">
      <c r="A153" s="725" t="s">
        <v>375</v>
      </c>
      <c r="B153" s="674" t="s">
        <v>376</v>
      </c>
      <c r="C153" s="676">
        <v>0</v>
      </c>
      <c r="D153" s="676">
        <v>76600000</v>
      </c>
      <c r="E153" s="676">
        <v>76600000</v>
      </c>
    </row>
    <row r="154" spans="1:5" ht="21.6" customHeight="1" thickBot="1">
      <c r="A154" s="725" t="s">
        <v>1114</v>
      </c>
      <c r="B154" s="674" t="s">
        <v>377</v>
      </c>
      <c r="C154" s="677">
        <v>2422873374.7399998</v>
      </c>
      <c r="D154" s="676">
        <v>455000000</v>
      </c>
      <c r="E154" s="676">
        <v>2877873374.7399998</v>
      </c>
    </row>
    <row r="155" spans="1:5" ht="21.6" customHeight="1" thickBot="1">
      <c r="A155" s="725" t="s">
        <v>1118</v>
      </c>
      <c r="B155" s="674" t="s">
        <v>1119</v>
      </c>
      <c r="C155" s="676">
        <v>0</v>
      </c>
      <c r="D155" s="676">
        <v>78000000</v>
      </c>
      <c r="E155" s="676">
        <v>78000000</v>
      </c>
    </row>
    <row r="156" spans="1:5" ht="21.6" customHeight="1" thickBot="1">
      <c r="A156" s="725" t="s">
        <v>291</v>
      </c>
      <c r="B156" s="674" t="s">
        <v>292</v>
      </c>
      <c r="C156" s="677">
        <v>0</v>
      </c>
      <c r="D156" s="676">
        <v>125000000</v>
      </c>
      <c r="E156" s="676">
        <v>125000000</v>
      </c>
    </row>
    <row r="157" spans="1:5" ht="21.6" customHeight="1" thickBot="1">
      <c r="A157" s="725" t="s">
        <v>1124</v>
      </c>
      <c r="B157" s="674" t="s">
        <v>1125</v>
      </c>
      <c r="C157" s="677">
        <v>0</v>
      </c>
      <c r="D157" s="676">
        <v>50000000</v>
      </c>
      <c r="E157" s="676">
        <v>50000000</v>
      </c>
    </row>
    <row r="158" spans="1:5" ht="21.6" customHeight="1" thickBot="1">
      <c r="A158" s="724" t="s">
        <v>1127</v>
      </c>
      <c r="B158" s="696" t="s">
        <v>1128</v>
      </c>
      <c r="C158" s="684">
        <v>0</v>
      </c>
      <c r="D158" s="685">
        <v>60000000</v>
      </c>
      <c r="E158" s="685">
        <v>60000000</v>
      </c>
    </row>
    <row r="159" spans="1:5" ht="21.6" customHeight="1" thickBot="1">
      <c r="A159" s="686" t="s">
        <v>1130</v>
      </c>
      <c r="B159" s="731" t="s">
        <v>1131</v>
      </c>
      <c r="C159" s="735">
        <v>0</v>
      </c>
      <c r="D159" s="718">
        <v>42000000</v>
      </c>
      <c r="E159" s="718">
        <v>42000000</v>
      </c>
    </row>
    <row r="160" spans="1:5" ht="21.6" customHeight="1" thickBot="1">
      <c r="A160" s="703" t="s">
        <v>1133</v>
      </c>
      <c r="B160" s="679" t="s">
        <v>329</v>
      </c>
      <c r="C160" s="681">
        <v>349227067.19</v>
      </c>
      <c r="D160" s="681">
        <v>181000000</v>
      </c>
      <c r="E160" s="681">
        <v>530227067.19</v>
      </c>
    </row>
    <row r="161" spans="1:5" ht="21.6" customHeight="1" thickBot="1">
      <c r="A161" s="725" t="s">
        <v>328</v>
      </c>
      <c r="B161" s="674" t="s">
        <v>329</v>
      </c>
      <c r="C161" s="676">
        <v>339977108.94</v>
      </c>
      <c r="D161" s="676">
        <v>128000000</v>
      </c>
      <c r="E161" s="676">
        <v>467977108.94</v>
      </c>
    </row>
    <row r="162" spans="1:5" ht="21.6" customHeight="1" thickBot="1">
      <c r="A162" s="725" t="s">
        <v>378</v>
      </c>
      <c r="B162" s="674" t="s">
        <v>379</v>
      </c>
      <c r="C162" s="676">
        <v>9249958.25</v>
      </c>
      <c r="D162" s="676">
        <v>34000000</v>
      </c>
      <c r="E162" s="676">
        <v>43249958.25</v>
      </c>
    </row>
    <row r="163" spans="1:5" ht="28.5" customHeight="1" thickBot="1">
      <c r="A163" s="725" t="s">
        <v>1141</v>
      </c>
      <c r="B163" s="707" t="s">
        <v>1142</v>
      </c>
      <c r="C163" s="677">
        <v>0</v>
      </c>
      <c r="D163" s="676">
        <v>19000000</v>
      </c>
      <c r="E163" s="676">
        <v>19000000</v>
      </c>
    </row>
    <row r="164" spans="1:5" ht="21.6" customHeight="1" thickBot="1">
      <c r="A164" s="773" t="s">
        <v>1144</v>
      </c>
      <c r="B164" s="770" t="s">
        <v>1145</v>
      </c>
      <c r="C164" s="774">
        <v>38464111</v>
      </c>
      <c r="D164" s="774">
        <v>12689809000</v>
      </c>
      <c r="E164" s="774">
        <v>12728273111</v>
      </c>
    </row>
    <row r="165" spans="1:5" ht="33" customHeight="1" thickBot="1">
      <c r="A165" s="703" t="s">
        <v>1146</v>
      </c>
      <c r="B165" s="730" t="s">
        <v>637</v>
      </c>
      <c r="C165" s="775">
        <v>0</v>
      </c>
      <c r="D165" s="695">
        <v>12599809000</v>
      </c>
      <c r="E165" s="695">
        <v>12599809000</v>
      </c>
    </row>
    <row r="166" spans="1:5" ht="33.75" customHeight="1" thickBot="1">
      <c r="A166" s="725" t="s">
        <v>1147</v>
      </c>
      <c r="B166" s="707" t="s">
        <v>637</v>
      </c>
      <c r="C166" s="677">
        <v>0</v>
      </c>
      <c r="D166" s="676">
        <v>12599809000</v>
      </c>
      <c r="E166" s="676">
        <v>12599809000</v>
      </c>
    </row>
    <row r="167" spans="1:5" ht="19.95" customHeight="1" thickBot="1">
      <c r="A167" s="686"/>
      <c r="B167" s="686"/>
      <c r="C167" s="756" t="s">
        <v>1358</v>
      </c>
      <c r="D167" s="687"/>
      <c r="E167" s="687"/>
    </row>
    <row r="168" spans="1:5" ht="29.25" customHeight="1" thickBot="1">
      <c r="A168" s="703" t="s">
        <v>1149</v>
      </c>
      <c r="B168" s="730" t="s">
        <v>337</v>
      </c>
      <c r="C168" s="695">
        <v>38464111</v>
      </c>
      <c r="D168" s="695">
        <v>90000000</v>
      </c>
      <c r="E168" s="695">
        <v>128464111</v>
      </c>
    </row>
    <row r="169" spans="1:5" ht="18" customHeight="1" thickBot="1">
      <c r="A169" s="724" t="s">
        <v>336</v>
      </c>
      <c r="B169" s="696" t="s">
        <v>337</v>
      </c>
      <c r="C169" s="685">
        <v>38464111</v>
      </c>
      <c r="D169" s="685">
        <v>90000000</v>
      </c>
      <c r="E169" s="685">
        <v>128464111</v>
      </c>
    </row>
    <row r="170" spans="1:5" ht="21.6" customHeight="1" thickBot="1">
      <c r="A170" s="729" t="s">
        <v>1152</v>
      </c>
      <c r="B170" s="668" t="s">
        <v>1153</v>
      </c>
      <c r="C170" s="691">
        <v>36439631113.889984</v>
      </c>
      <c r="D170" s="691">
        <v>17574595980</v>
      </c>
      <c r="E170" s="691">
        <v>54014227093.889984</v>
      </c>
    </row>
    <row r="171" spans="1:5" ht="18.600000000000001" customHeight="1" thickBot="1">
      <c r="A171" s="726" t="s">
        <v>1154</v>
      </c>
      <c r="B171" s="671" t="s">
        <v>343</v>
      </c>
      <c r="C171" s="673">
        <v>82420563.069999993</v>
      </c>
      <c r="D171" s="673">
        <v>1087500000</v>
      </c>
      <c r="E171" s="673">
        <v>1169920563.0700002</v>
      </c>
    </row>
    <row r="172" spans="1:5" ht="21.6" customHeight="1" thickBot="1">
      <c r="A172" s="725" t="s">
        <v>342</v>
      </c>
      <c r="B172" s="674" t="s">
        <v>343</v>
      </c>
      <c r="C172" s="676">
        <v>55667554.490000002</v>
      </c>
      <c r="D172" s="676">
        <v>92500000</v>
      </c>
      <c r="E172" s="676">
        <v>148167554.49000001</v>
      </c>
    </row>
    <row r="173" spans="1:5" ht="19.2" customHeight="1" thickBot="1">
      <c r="A173" s="725" t="s">
        <v>114</v>
      </c>
      <c r="B173" s="674" t="s">
        <v>368</v>
      </c>
      <c r="C173" s="676">
        <v>26753008.579999998</v>
      </c>
      <c r="D173" s="676">
        <v>995000000</v>
      </c>
      <c r="E173" s="676">
        <v>1021753008.58</v>
      </c>
    </row>
    <row r="174" spans="1:5" ht="19.95" customHeight="1" thickBot="1">
      <c r="A174" s="724" t="s">
        <v>1159</v>
      </c>
      <c r="B174" s="682" t="s">
        <v>339</v>
      </c>
      <c r="C174" s="684">
        <v>153200350.75999999</v>
      </c>
      <c r="D174" s="685">
        <v>596700000</v>
      </c>
      <c r="E174" s="676">
        <v>749900350.75999999</v>
      </c>
    </row>
    <row r="175" spans="1:5" ht="19.95" customHeight="1" thickBot="1">
      <c r="A175" s="725" t="s">
        <v>338</v>
      </c>
      <c r="B175" s="674" t="s">
        <v>339</v>
      </c>
      <c r="C175" s="677">
        <v>153200350.75999999</v>
      </c>
      <c r="D175" s="676">
        <v>194500000</v>
      </c>
      <c r="E175" s="676">
        <v>347700350.75999999</v>
      </c>
    </row>
    <row r="176" spans="1:5" ht="19.95" customHeight="1" thickBot="1">
      <c r="A176" s="724" t="s">
        <v>1162</v>
      </c>
      <c r="B176" s="682" t="s">
        <v>1163</v>
      </c>
      <c r="C176" s="684">
        <v>0</v>
      </c>
      <c r="D176" s="685">
        <v>92200000</v>
      </c>
      <c r="E176" s="685">
        <v>92200000</v>
      </c>
    </row>
    <row r="177" spans="1:5" ht="19.95" customHeight="1" thickBot="1">
      <c r="A177" s="703" t="s">
        <v>1166</v>
      </c>
      <c r="B177" s="679" t="s">
        <v>1167</v>
      </c>
      <c r="C177" s="681">
        <v>0</v>
      </c>
      <c r="D177" s="681">
        <v>12000000</v>
      </c>
      <c r="E177" s="681">
        <v>12000000</v>
      </c>
    </row>
    <row r="178" spans="1:5" ht="19.95" customHeight="1" thickBot="1">
      <c r="A178" s="724" t="s">
        <v>447</v>
      </c>
      <c r="B178" s="682" t="s">
        <v>445</v>
      </c>
      <c r="C178" s="685">
        <v>0</v>
      </c>
      <c r="D178" s="685">
        <v>198000000</v>
      </c>
      <c r="E178" s="685">
        <v>198000000</v>
      </c>
    </row>
    <row r="179" spans="1:5" ht="19.95" customHeight="1" thickBot="1">
      <c r="A179" s="682" t="s">
        <v>1171</v>
      </c>
      <c r="B179" s="682" t="s">
        <v>1172</v>
      </c>
      <c r="C179" s="683">
        <v>0</v>
      </c>
      <c r="D179" s="685">
        <v>100000000</v>
      </c>
      <c r="E179" s="685">
        <v>100000000</v>
      </c>
    </row>
    <row r="180" spans="1:5" ht="19.95" customHeight="1" thickBot="1">
      <c r="A180" s="674" t="s">
        <v>1175</v>
      </c>
      <c r="B180" s="675" t="s">
        <v>321</v>
      </c>
      <c r="C180" s="684">
        <v>22351062056.23</v>
      </c>
      <c r="D180" s="676">
        <v>11072820000</v>
      </c>
      <c r="E180" s="676">
        <v>33423882056.23</v>
      </c>
    </row>
    <row r="181" spans="1:5" ht="19.95" customHeight="1" thickBot="1">
      <c r="A181" s="682" t="s">
        <v>320</v>
      </c>
      <c r="B181" s="683" t="s">
        <v>321</v>
      </c>
      <c r="C181" s="684">
        <v>1535219523.5</v>
      </c>
      <c r="D181" s="685">
        <v>567000000</v>
      </c>
      <c r="E181" s="685">
        <v>2102219523.5</v>
      </c>
    </row>
    <row r="182" spans="1:5" ht="19.95" customHeight="1" thickBot="1">
      <c r="A182" s="724" t="s">
        <v>1179</v>
      </c>
      <c r="B182" s="780" t="s">
        <v>1180</v>
      </c>
      <c r="C182" s="817">
        <v>0</v>
      </c>
      <c r="D182" s="717">
        <v>10000000</v>
      </c>
      <c r="E182" s="685">
        <v>10000000</v>
      </c>
    </row>
    <row r="183" spans="1:5" ht="25.5" customHeight="1" thickBot="1">
      <c r="A183" s="682" t="s">
        <v>1182</v>
      </c>
      <c r="B183" s="688" t="s">
        <v>1183</v>
      </c>
      <c r="C183" s="685">
        <v>0</v>
      </c>
      <c r="D183" s="685">
        <v>9000000</v>
      </c>
      <c r="E183" s="685">
        <v>9000000</v>
      </c>
    </row>
    <row r="184" spans="1:5" ht="19.95" customHeight="1" thickBot="1">
      <c r="A184" s="674" t="s">
        <v>1185</v>
      </c>
      <c r="B184" s="678" t="s">
        <v>1186</v>
      </c>
      <c r="C184" s="684">
        <v>0</v>
      </c>
      <c r="D184" s="676">
        <v>7500000</v>
      </c>
      <c r="E184" s="676">
        <v>7500000</v>
      </c>
    </row>
    <row r="185" spans="1:5" ht="20.25" customHeight="1" thickBot="1">
      <c r="A185" s="682" t="s">
        <v>414</v>
      </c>
      <c r="B185" s="683" t="s">
        <v>415</v>
      </c>
      <c r="C185" s="684">
        <v>256099564.06999999</v>
      </c>
      <c r="D185" s="685">
        <v>101400000</v>
      </c>
      <c r="E185" s="685">
        <v>357499564.06999999</v>
      </c>
    </row>
    <row r="186" spans="1:5" ht="19.95" customHeight="1" thickBot="1">
      <c r="A186" s="682" t="s">
        <v>1192</v>
      </c>
      <c r="B186" s="683" t="s">
        <v>1193</v>
      </c>
      <c r="C186" s="685">
        <v>0</v>
      </c>
      <c r="D186" s="685">
        <v>43200000</v>
      </c>
      <c r="E186" s="685">
        <v>43200000</v>
      </c>
    </row>
    <row r="187" spans="1:5" ht="19.95" customHeight="1" thickBot="1">
      <c r="A187" s="682" t="s">
        <v>1195</v>
      </c>
      <c r="B187" s="683" t="s">
        <v>779</v>
      </c>
      <c r="C187" s="684">
        <v>0</v>
      </c>
      <c r="D187" s="685">
        <v>38000000</v>
      </c>
      <c r="E187" s="685">
        <v>38000000</v>
      </c>
    </row>
    <row r="188" spans="1:5" ht="19.95" customHeight="1" thickBot="1">
      <c r="A188" s="674" t="s">
        <v>380</v>
      </c>
      <c r="B188" s="675" t="s">
        <v>381</v>
      </c>
      <c r="C188" s="684">
        <v>39285464.840000004</v>
      </c>
      <c r="D188" s="676">
        <v>20000000</v>
      </c>
      <c r="E188" s="676">
        <v>59285464.840000004</v>
      </c>
    </row>
    <row r="189" spans="1:5" ht="19.95" customHeight="1" thickBot="1">
      <c r="A189" s="674" t="s">
        <v>1199</v>
      </c>
      <c r="B189" s="678" t="s">
        <v>1200</v>
      </c>
      <c r="C189" s="684">
        <v>0</v>
      </c>
      <c r="D189" s="676">
        <v>5285820000</v>
      </c>
      <c r="E189" s="676">
        <v>5285820000</v>
      </c>
    </row>
    <row r="190" spans="1:5" ht="19.95" customHeight="1" thickBot="1">
      <c r="A190" s="674" t="s">
        <v>1203</v>
      </c>
      <c r="B190" s="675" t="s">
        <v>1204</v>
      </c>
      <c r="C190" s="684">
        <v>0</v>
      </c>
      <c r="D190" s="676">
        <v>2740000000</v>
      </c>
      <c r="E190" s="676">
        <v>2740000000</v>
      </c>
    </row>
    <row r="191" spans="1:5" ht="19.95" customHeight="1" thickBot="1">
      <c r="A191" s="674" t="s">
        <v>1206</v>
      </c>
      <c r="B191" s="675" t="s">
        <v>1207</v>
      </c>
      <c r="C191" s="676">
        <v>0</v>
      </c>
      <c r="D191" s="676">
        <v>950000000</v>
      </c>
      <c r="E191" s="676">
        <v>950000000</v>
      </c>
    </row>
    <row r="192" spans="1:5" ht="19.95" customHeight="1" thickBot="1">
      <c r="A192" s="674" t="s">
        <v>1208</v>
      </c>
      <c r="B192" s="675" t="s">
        <v>1209</v>
      </c>
      <c r="C192" s="684">
        <v>0</v>
      </c>
      <c r="D192" s="676">
        <v>950000000</v>
      </c>
      <c r="E192" s="676">
        <v>950000000</v>
      </c>
    </row>
    <row r="193" spans="1:5" ht="19.95" customHeight="1" thickBot="1">
      <c r="A193" s="674" t="s">
        <v>552</v>
      </c>
      <c r="B193" s="675" t="s">
        <v>416</v>
      </c>
      <c r="C193" s="684">
        <v>19968750058.540001</v>
      </c>
      <c r="D193" s="676">
        <v>63500000</v>
      </c>
      <c r="E193" s="676">
        <v>20032250058.540001</v>
      </c>
    </row>
    <row r="194" spans="1:5" ht="19.95" customHeight="1" thickBot="1">
      <c r="A194" s="674" t="s">
        <v>1215</v>
      </c>
      <c r="B194" s="675" t="s">
        <v>1216</v>
      </c>
      <c r="C194" s="684">
        <v>0</v>
      </c>
      <c r="D194" s="676">
        <v>3600000</v>
      </c>
      <c r="E194" s="676">
        <v>3600000</v>
      </c>
    </row>
    <row r="195" spans="1:5" ht="19.95" customHeight="1" thickBot="1">
      <c r="A195" s="674" t="s">
        <v>1218</v>
      </c>
      <c r="B195" s="675" t="s">
        <v>1219</v>
      </c>
      <c r="C195" s="684">
        <v>0</v>
      </c>
      <c r="D195" s="676">
        <v>3600000</v>
      </c>
      <c r="E195" s="676">
        <v>3600000</v>
      </c>
    </row>
    <row r="196" spans="1:5" ht="19.95" customHeight="1" thickBot="1">
      <c r="A196" s="674" t="s">
        <v>1221</v>
      </c>
      <c r="B196" s="675" t="s">
        <v>1222</v>
      </c>
      <c r="C196" s="684">
        <v>0</v>
      </c>
      <c r="D196" s="676">
        <v>3600000</v>
      </c>
      <c r="E196" s="676">
        <v>3600000</v>
      </c>
    </row>
    <row r="197" spans="1:5" ht="19.95" customHeight="1" thickBot="1">
      <c r="A197" s="674" t="s">
        <v>1224</v>
      </c>
      <c r="B197" s="675" t="s">
        <v>1225</v>
      </c>
      <c r="C197" s="684">
        <v>0</v>
      </c>
      <c r="D197" s="676">
        <v>3600000</v>
      </c>
      <c r="E197" s="676">
        <v>3600000</v>
      </c>
    </row>
    <row r="198" spans="1:5" ht="19.95" customHeight="1" thickBot="1">
      <c r="A198" s="674" t="s">
        <v>1227</v>
      </c>
      <c r="B198" s="675" t="s">
        <v>1228</v>
      </c>
      <c r="C198" s="684">
        <v>0</v>
      </c>
      <c r="D198" s="676">
        <v>4600000</v>
      </c>
      <c r="E198" s="676">
        <v>4600000</v>
      </c>
    </row>
    <row r="199" spans="1:5" ht="19.95" customHeight="1" thickBot="1">
      <c r="A199" s="674" t="s">
        <v>1231</v>
      </c>
      <c r="B199" s="675" t="s">
        <v>1232</v>
      </c>
      <c r="C199" s="684">
        <v>0</v>
      </c>
      <c r="D199" s="676">
        <v>3600000</v>
      </c>
      <c r="E199" s="676">
        <v>3600000</v>
      </c>
    </row>
    <row r="200" spans="1:5" ht="19.95" customHeight="1" thickBot="1">
      <c r="A200" s="674" t="s">
        <v>1235</v>
      </c>
      <c r="B200" s="675" t="s">
        <v>1236</v>
      </c>
      <c r="C200" s="684">
        <v>0</v>
      </c>
      <c r="D200" s="676">
        <v>3600000</v>
      </c>
      <c r="E200" s="676">
        <v>3600000</v>
      </c>
    </row>
    <row r="201" spans="1:5" ht="16.95" customHeight="1" thickBot="1">
      <c r="A201" s="674" t="s">
        <v>1238</v>
      </c>
      <c r="B201" s="675" t="s">
        <v>1239</v>
      </c>
      <c r="C201" s="676">
        <v>0</v>
      </c>
      <c r="D201" s="676">
        <v>3600000</v>
      </c>
      <c r="E201" s="676">
        <v>3600000</v>
      </c>
    </row>
    <row r="202" spans="1:5" ht="19.95" customHeight="1" thickBot="1">
      <c r="A202" s="674" t="s">
        <v>1241</v>
      </c>
      <c r="B202" s="675" t="s">
        <v>1242</v>
      </c>
      <c r="C202" s="676">
        <v>0</v>
      </c>
      <c r="D202" s="676">
        <v>3600000</v>
      </c>
      <c r="E202" s="676">
        <v>3600000</v>
      </c>
    </row>
    <row r="203" spans="1:5" ht="17.55" customHeight="1" thickBot="1">
      <c r="A203" s="671" t="s">
        <v>280</v>
      </c>
      <c r="B203" s="672" t="s">
        <v>281</v>
      </c>
      <c r="C203" s="673">
        <v>529210471.81999999</v>
      </c>
      <c r="D203" s="673">
        <v>38000000</v>
      </c>
      <c r="E203" s="673">
        <v>567210471.81999993</v>
      </c>
    </row>
    <row r="204" spans="1:5" ht="16.95" customHeight="1" thickBot="1">
      <c r="A204" s="674" t="s">
        <v>388</v>
      </c>
      <c r="B204" s="675" t="s">
        <v>389</v>
      </c>
      <c r="C204" s="676">
        <v>22496973.460000001</v>
      </c>
      <c r="D204" s="676">
        <v>216000000</v>
      </c>
      <c r="E204" s="676">
        <v>238496973.46000001</v>
      </c>
    </row>
    <row r="205" spans="1:5" ht="19.95" customHeight="1" thickBot="1">
      <c r="A205" s="674" t="s">
        <v>1249</v>
      </c>
      <c r="B205" s="678" t="s">
        <v>325</v>
      </c>
      <c r="C205" s="677">
        <v>12811031250.889999</v>
      </c>
      <c r="D205" s="676">
        <v>1583080000</v>
      </c>
      <c r="E205" s="676">
        <v>14394111250.889999</v>
      </c>
    </row>
    <row r="206" spans="1:5" ht="16.2" customHeight="1" thickBot="1">
      <c r="A206" s="674" t="s">
        <v>139</v>
      </c>
      <c r="B206" s="675" t="s">
        <v>325</v>
      </c>
      <c r="C206" s="677">
        <v>830839095.44000006</v>
      </c>
      <c r="D206" s="676">
        <v>237499999.99999997</v>
      </c>
      <c r="E206" s="676">
        <v>1068339095.4400001</v>
      </c>
    </row>
    <row r="207" spans="1:5" ht="16.95" customHeight="1" thickBot="1">
      <c r="A207" s="674" t="s">
        <v>1254</v>
      </c>
      <c r="B207" s="675" t="s">
        <v>1255</v>
      </c>
      <c r="C207" s="676">
        <v>0</v>
      </c>
      <c r="D207" s="676">
        <v>86000000</v>
      </c>
      <c r="E207" s="676">
        <v>86000000</v>
      </c>
    </row>
    <row r="208" spans="1:5" ht="15" customHeight="1" thickBot="1">
      <c r="A208" s="769" t="s">
        <v>1257</v>
      </c>
      <c r="B208" s="776" t="s">
        <v>1258</v>
      </c>
      <c r="C208" s="777">
        <v>0</v>
      </c>
      <c r="D208" s="777">
        <v>39500000</v>
      </c>
      <c r="E208" s="777">
        <v>39500000</v>
      </c>
    </row>
    <row r="209" spans="1:5" ht="15" customHeight="1" thickBot="1">
      <c r="A209" s="682" t="s">
        <v>289</v>
      </c>
      <c r="B209" s="780" t="s">
        <v>290</v>
      </c>
      <c r="C209" s="781">
        <v>64406785.799999997</v>
      </c>
      <c r="D209" s="717">
        <v>489500000</v>
      </c>
      <c r="E209" s="718">
        <v>553906785.79999995</v>
      </c>
    </row>
    <row r="210" spans="1:5" ht="18" customHeight="1" thickBot="1">
      <c r="A210" s="674" t="s">
        <v>402</v>
      </c>
      <c r="B210" s="678" t="s">
        <v>403</v>
      </c>
      <c r="C210" s="677">
        <v>1687367172.4400001</v>
      </c>
      <c r="D210" s="676">
        <v>127580000</v>
      </c>
      <c r="E210" s="676">
        <v>1814947172.4400001</v>
      </c>
    </row>
    <row r="211" spans="1:5" ht="19.95" customHeight="1" thickBot="1">
      <c r="A211" s="682" t="s">
        <v>773</v>
      </c>
      <c r="B211" s="683" t="s">
        <v>774</v>
      </c>
      <c r="C211" s="685">
        <v>0</v>
      </c>
      <c r="D211" s="685">
        <v>350000000</v>
      </c>
      <c r="E211" s="685">
        <v>350000000</v>
      </c>
    </row>
    <row r="212" spans="1:5" ht="18" customHeight="1" thickBot="1">
      <c r="A212" s="674" t="s">
        <v>301</v>
      </c>
      <c r="B212" s="675" t="s">
        <v>302</v>
      </c>
      <c r="C212" s="677">
        <v>10183130912.98</v>
      </c>
      <c r="D212" s="676">
        <v>79000000</v>
      </c>
      <c r="E212" s="676">
        <v>10262130912.98</v>
      </c>
    </row>
    <row r="213" spans="1:5" ht="19.95" customHeight="1" thickBot="1">
      <c r="A213" s="682" t="s">
        <v>1271</v>
      </c>
      <c r="B213" s="683" t="s">
        <v>1272</v>
      </c>
      <c r="C213" s="684">
        <v>0</v>
      </c>
      <c r="D213" s="685">
        <v>36000000</v>
      </c>
      <c r="E213" s="685">
        <v>36000000</v>
      </c>
    </row>
    <row r="214" spans="1:5" ht="16.95" customHeight="1" thickBot="1">
      <c r="A214" s="674" t="s">
        <v>1274</v>
      </c>
      <c r="B214" s="675" t="s">
        <v>1275</v>
      </c>
      <c r="C214" s="677">
        <v>0</v>
      </c>
      <c r="D214" s="676">
        <v>9000000</v>
      </c>
      <c r="E214" s="676">
        <v>9000000</v>
      </c>
    </row>
    <row r="215" spans="1:5" ht="16.95" customHeight="1" thickBot="1">
      <c r="A215" s="674" t="s">
        <v>1278</v>
      </c>
      <c r="B215" s="675" t="s">
        <v>1279</v>
      </c>
      <c r="C215" s="677">
        <v>0</v>
      </c>
      <c r="D215" s="676">
        <v>10000000</v>
      </c>
      <c r="E215" s="676">
        <v>10000000</v>
      </c>
    </row>
    <row r="216" spans="1:5" ht="26.55" customHeight="1" thickBot="1">
      <c r="A216" s="679" t="s">
        <v>1282</v>
      </c>
      <c r="B216" s="680" t="s">
        <v>1283</v>
      </c>
      <c r="C216" s="681">
        <v>0</v>
      </c>
      <c r="D216" s="681">
        <v>33000000</v>
      </c>
      <c r="E216" s="681">
        <v>33000000</v>
      </c>
    </row>
    <row r="217" spans="1:5" ht="26.55" customHeight="1" thickBot="1">
      <c r="A217" s="674" t="s">
        <v>1285</v>
      </c>
      <c r="B217" s="675" t="s">
        <v>1286</v>
      </c>
      <c r="C217" s="699">
        <v>0</v>
      </c>
      <c r="D217" s="676">
        <v>12000000</v>
      </c>
      <c r="E217" s="676">
        <v>12000000</v>
      </c>
    </row>
    <row r="218" spans="1:5" ht="26.55" customHeight="1" thickBot="1">
      <c r="A218" s="674" t="s">
        <v>356</v>
      </c>
      <c r="B218" s="675" t="s">
        <v>357</v>
      </c>
      <c r="C218" s="676">
        <v>45287284.229999997</v>
      </c>
      <c r="D218" s="676">
        <v>74000000</v>
      </c>
      <c r="E218" s="676">
        <v>119287284.22999999</v>
      </c>
    </row>
    <row r="219" spans="1:5" ht="26.55" customHeight="1" thickBot="1">
      <c r="A219" s="682" t="s">
        <v>1291</v>
      </c>
      <c r="B219" s="683" t="s">
        <v>323</v>
      </c>
      <c r="C219" s="684">
        <v>473638075.34000003</v>
      </c>
      <c r="D219" s="685">
        <v>311448500</v>
      </c>
      <c r="E219" s="685">
        <v>785086575.34000003</v>
      </c>
    </row>
    <row r="220" spans="1:5" ht="26.55" customHeight="1" thickBot="1">
      <c r="A220" s="682" t="s">
        <v>322</v>
      </c>
      <c r="B220" s="683" t="s">
        <v>323</v>
      </c>
      <c r="C220" s="684">
        <v>167697189.69</v>
      </c>
      <c r="D220" s="685">
        <v>185000000</v>
      </c>
      <c r="E220" s="685">
        <v>352697189.69</v>
      </c>
    </row>
    <row r="221" spans="1:5" ht="16.2" thickBot="1">
      <c r="C221" s="816" t="s">
        <v>1319</v>
      </c>
    </row>
    <row r="222" spans="1:5" ht="26.55" customHeight="1" thickBot="1">
      <c r="A222" s="679" t="s">
        <v>344</v>
      </c>
      <c r="B222" s="680" t="s">
        <v>345</v>
      </c>
      <c r="C222" s="681">
        <v>39639624.909999996</v>
      </c>
      <c r="D222" s="681">
        <v>8700000</v>
      </c>
      <c r="E222" s="681">
        <v>48339624.909999996</v>
      </c>
    </row>
    <row r="223" spans="1:5" ht="26.55" customHeight="1" thickBot="1">
      <c r="A223" s="674" t="s">
        <v>1297</v>
      </c>
      <c r="B223" s="675" t="s">
        <v>1298</v>
      </c>
      <c r="C223" s="676">
        <v>0</v>
      </c>
      <c r="D223" s="676">
        <v>40000000</v>
      </c>
      <c r="E223" s="676">
        <v>40000000</v>
      </c>
    </row>
    <row r="224" spans="1:5" ht="26.55" customHeight="1" thickBot="1">
      <c r="A224" s="671" t="s">
        <v>394</v>
      </c>
      <c r="B224" s="690" t="s">
        <v>395</v>
      </c>
      <c r="C224" s="673">
        <v>266301260.74000001</v>
      </c>
      <c r="D224" s="673">
        <v>77748500</v>
      </c>
      <c r="E224" s="673">
        <v>344049760.74000001</v>
      </c>
    </row>
    <row r="225" spans="1:5" ht="26.55" customHeight="1" thickBot="1">
      <c r="A225" s="674" t="s">
        <v>1305</v>
      </c>
      <c r="B225" s="678" t="s">
        <v>393</v>
      </c>
      <c r="C225" s="676">
        <v>400640211.69999999</v>
      </c>
      <c r="D225" s="676">
        <v>225000000</v>
      </c>
      <c r="E225" s="676">
        <v>625640211.70000005</v>
      </c>
    </row>
    <row r="226" spans="1:5" ht="26.55" customHeight="1" thickBot="1">
      <c r="A226" s="671" t="s">
        <v>392</v>
      </c>
      <c r="B226" s="690" t="s">
        <v>393</v>
      </c>
      <c r="C226" s="673">
        <v>400640211.69999999</v>
      </c>
      <c r="D226" s="673">
        <v>225000000</v>
      </c>
      <c r="E226" s="673">
        <v>625640211.70000005</v>
      </c>
    </row>
    <row r="227" spans="1:5" ht="19.5" customHeight="1" thickBot="1">
      <c r="A227" s="674" t="s">
        <v>1309</v>
      </c>
      <c r="B227" s="678" t="s">
        <v>333</v>
      </c>
      <c r="C227" s="676">
        <v>71758972.560000002</v>
      </c>
      <c r="D227" s="676">
        <v>2635047480</v>
      </c>
      <c r="E227" s="676">
        <v>2706806452.5599999</v>
      </c>
    </row>
    <row r="228" spans="1:5" ht="18.75" customHeight="1" thickBot="1">
      <c r="A228" s="682" t="s">
        <v>332</v>
      </c>
      <c r="B228" s="688" t="s">
        <v>333</v>
      </c>
      <c r="C228" s="684">
        <v>71758972.560000002</v>
      </c>
      <c r="D228" s="685">
        <v>2635047480</v>
      </c>
      <c r="E228" s="685">
        <v>2706806452.5599999</v>
      </c>
    </row>
    <row r="229" spans="1:5" ht="16.2" thickBot="1">
      <c r="A229" s="679" t="s">
        <v>1312</v>
      </c>
      <c r="B229" s="694" t="s">
        <v>1313</v>
      </c>
      <c r="C229" s="695">
        <v>95879633.340000004</v>
      </c>
      <c r="D229" s="695">
        <v>63000000</v>
      </c>
      <c r="E229" s="695">
        <v>158879633.34</v>
      </c>
    </row>
    <row r="230" spans="1:5" ht="16.2" thickBot="1">
      <c r="A230" s="674" t="s">
        <v>295</v>
      </c>
      <c r="B230" s="678" t="s">
        <v>296</v>
      </c>
      <c r="C230" s="676">
        <v>95879633.340000004</v>
      </c>
      <c r="D230" s="676">
        <v>35000000</v>
      </c>
      <c r="E230" s="676">
        <v>130879633.34</v>
      </c>
    </row>
    <row r="231" spans="1:5" ht="16.2" thickBot="1">
      <c r="A231" s="674" t="s">
        <v>150</v>
      </c>
      <c r="B231" s="678" t="s">
        <v>444</v>
      </c>
      <c r="C231" s="676">
        <v>0</v>
      </c>
      <c r="D231" s="676">
        <v>28000000</v>
      </c>
      <c r="E231" s="676">
        <v>28000000</v>
      </c>
    </row>
    <row r="232" spans="1:5" ht="15.6">
      <c r="A232" s="686"/>
      <c r="B232" s="692"/>
      <c r="C232" s="689"/>
      <c r="D232" s="687"/>
      <c r="E232" s="687"/>
    </row>
    <row r="233" spans="1:5" ht="15.6">
      <c r="A233" s="700"/>
      <c r="B233" s="700"/>
      <c r="C233" s="701"/>
      <c r="D233" s="700"/>
      <c r="E233" s="700"/>
    </row>
    <row r="250" spans="3:3" ht="15.6">
      <c r="C250" s="816" t="s">
        <v>1359</v>
      </c>
    </row>
    <row r="257" spans="3:3">
      <c r="C257" s="357"/>
    </row>
    <row r="285" spans="3:3">
      <c r="C285" s="240"/>
    </row>
  </sheetData>
  <mergeCells count="4">
    <mergeCell ref="A1:E1"/>
    <mergeCell ref="A2:E2"/>
    <mergeCell ref="A3:E3"/>
    <mergeCell ref="A4:E4"/>
  </mergeCells>
  <pageMargins left="0.7" right="0.7" top="0.39" bottom="0.69" header="0.3" footer="0.3"/>
  <pageSetup paperSize="9" scale="61" firstPageNumber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9"/>
  <sheetViews>
    <sheetView workbookViewId="0">
      <selection activeCell="F44" sqref="F44"/>
    </sheetView>
  </sheetViews>
  <sheetFormatPr defaultRowHeight="14.4"/>
  <cols>
    <col min="1" max="1" width="4" customWidth="1"/>
    <col min="2" max="2" width="10.77734375" customWidth="1"/>
    <col min="3" max="3" width="54.44140625" customWidth="1"/>
    <col min="4" max="4" width="19" bestFit="1" customWidth="1"/>
    <col min="5" max="6" width="18" bestFit="1" customWidth="1"/>
    <col min="7" max="7" width="26.77734375" bestFit="1" customWidth="1"/>
    <col min="8" max="8" width="11.21875" customWidth="1"/>
    <col min="9" max="9" width="19" bestFit="1" customWidth="1"/>
  </cols>
  <sheetData>
    <row r="1" spans="1:8">
      <c r="A1" s="847" t="s">
        <v>155</v>
      </c>
      <c r="B1" s="847"/>
      <c r="C1" s="847"/>
      <c r="D1" s="847"/>
      <c r="E1" s="847"/>
      <c r="F1" s="847"/>
      <c r="G1" s="847"/>
      <c r="H1" s="847"/>
    </row>
    <row r="2" spans="1:8">
      <c r="A2" s="847" t="s">
        <v>1444</v>
      </c>
      <c r="B2" s="847"/>
      <c r="C2" s="847"/>
      <c r="D2" s="847"/>
      <c r="E2" s="847"/>
      <c r="F2" s="847"/>
      <c r="G2" s="847"/>
      <c r="H2" s="847"/>
    </row>
    <row r="3" spans="1:8">
      <c r="A3" s="848" t="s">
        <v>238</v>
      </c>
      <c r="B3" s="848"/>
      <c r="C3" s="848"/>
      <c r="D3" s="848"/>
      <c r="E3" s="848"/>
      <c r="F3" s="848"/>
      <c r="G3" s="848"/>
      <c r="H3" s="848"/>
    </row>
    <row r="4" spans="1:8">
      <c r="A4" s="841" t="s">
        <v>30</v>
      </c>
      <c r="B4" s="843" t="s">
        <v>239</v>
      </c>
      <c r="C4" s="841" t="s">
        <v>169</v>
      </c>
      <c r="D4" s="845" t="s">
        <v>123</v>
      </c>
      <c r="E4" s="839" t="s">
        <v>521</v>
      </c>
      <c r="F4" s="840"/>
      <c r="G4" s="845" t="s">
        <v>466</v>
      </c>
      <c r="H4" s="845" t="s">
        <v>183</v>
      </c>
    </row>
    <row r="5" spans="1:8">
      <c r="A5" s="842"/>
      <c r="B5" s="844"/>
      <c r="C5" s="842"/>
      <c r="D5" s="846"/>
      <c r="E5" s="210" t="s">
        <v>519</v>
      </c>
      <c r="F5" s="210" t="s">
        <v>520</v>
      </c>
      <c r="G5" s="846"/>
      <c r="H5" s="846"/>
    </row>
    <row r="6" spans="1:8">
      <c r="A6" s="834" t="s">
        <v>240</v>
      </c>
      <c r="B6" s="835"/>
      <c r="C6" s="835"/>
      <c r="D6" s="835"/>
      <c r="E6" s="835"/>
      <c r="F6" s="835"/>
      <c r="G6" s="835"/>
      <c r="H6" s="836"/>
    </row>
    <row r="7" spans="1:8">
      <c r="A7" s="109">
        <v>1</v>
      </c>
      <c r="B7" s="396">
        <v>11010101</v>
      </c>
      <c r="C7" s="156" t="s">
        <v>241</v>
      </c>
      <c r="D7" s="157">
        <v>35298844991</v>
      </c>
      <c r="E7" s="158">
        <v>2000000000</v>
      </c>
      <c r="F7" s="158"/>
      <c r="G7" s="162">
        <f>D7+E7-F7</f>
        <v>37298844991</v>
      </c>
      <c r="H7" s="155"/>
    </row>
    <row r="8" spans="1:8">
      <c r="A8" s="109">
        <v>2</v>
      </c>
      <c r="B8" s="396">
        <v>11010104</v>
      </c>
      <c r="C8" s="156" t="s">
        <v>242</v>
      </c>
      <c r="D8" s="157">
        <v>18499522348</v>
      </c>
      <c r="E8" s="158">
        <v>8000000000</v>
      </c>
      <c r="F8" s="158"/>
      <c r="G8" s="162">
        <f t="shared" ref="G8:G25" si="0">D8+E8-F8</f>
        <v>26499522348</v>
      </c>
      <c r="H8" s="155"/>
    </row>
    <row r="9" spans="1:8">
      <c r="A9" s="109">
        <v>3</v>
      </c>
      <c r="B9" s="396">
        <v>11010201</v>
      </c>
      <c r="C9" s="156" t="s">
        <v>243</v>
      </c>
      <c r="D9" s="157">
        <v>25128948522</v>
      </c>
      <c r="E9" s="158">
        <v>5400000000</v>
      </c>
      <c r="F9" s="158"/>
      <c r="G9" s="162">
        <f t="shared" si="0"/>
        <v>30528948522</v>
      </c>
      <c r="H9" s="155"/>
    </row>
    <row r="10" spans="1:8">
      <c r="A10" s="109">
        <v>4</v>
      </c>
      <c r="B10" s="396">
        <v>11010301</v>
      </c>
      <c r="C10" s="156" t="s">
        <v>244</v>
      </c>
      <c r="D10" s="157">
        <v>19593000000</v>
      </c>
      <c r="E10" s="158"/>
      <c r="F10" s="158"/>
      <c r="G10" s="162">
        <f t="shared" si="0"/>
        <v>19593000000</v>
      </c>
      <c r="H10" s="155"/>
    </row>
    <row r="11" spans="1:8">
      <c r="A11" s="109">
        <v>5</v>
      </c>
      <c r="B11" s="396">
        <v>11010302</v>
      </c>
      <c r="C11" s="156" t="s">
        <v>245</v>
      </c>
      <c r="D11" s="157">
        <v>0</v>
      </c>
      <c r="E11" s="158">
        <v>15000000000</v>
      </c>
      <c r="F11" s="158"/>
      <c r="G11" s="162">
        <f t="shared" si="0"/>
        <v>15000000000</v>
      </c>
      <c r="H11" s="155"/>
    </row>
    <row r="12" spans="1:8">
      <c r="A12" s="109">
        <v>6</v>
      </c>
      <c r="B12" s="396">
        <v>11010303</v>
      </c>
      <c r="C12" s="156" t="s">
        <v>246</v>
      </c>
      <c r="D12" s="157">
        <v>0</v>
      </c>
      <c r="E12" s="158"/>
      <c r="F12" s="158"/>
      <c r="G12" s="162">
        <f t="shared" si="0"/>
        <v>0</v>
      </c>
      <c r="H12" s="155"/>
    </row>
    <row r="13" spans="1:8">
      <c r="A13" s="109">
        <v>7</v>
      </c>
      <c r="B13" s="396">
        <v>11010304</v>
      </c>
      <c r="C13" s="156" t="s">
        <v>247</v>
      </c>
      <c r="D13" s="157">
        <v>5492000000</v>
      </c>
      <c r="E13" s="158"/>
      <c r="F13" s="158"/>
      <c r="G13" s="162">
        <f t="shared" si="0"/>
        <v>5492000000</v>
      </c>
      <c r="H13" s="155"/>
    </row>
    <row r="14" spans="1:8">
      <c r="A14" s="109">
        <v>8</v>
      </c>
      <c r="B14" s="397">
        <v>11010305</v>
      </c>
      <c r="C14" s="206" t="s">
        <v>464</v>
      </c>
      <c r="D14" s="207">
        <v>13234258017</v>
      </c>
      <c r="E14" s="208"/>
      <c r="F14" s="207">
        <f>4500000000+1234258017-1000000000-500000000</f>
        <v>4234258017</v>
      </c>
      <c r="G14" s="162">
        <f t="shared" si="0"/>
        <v>9000000000</v>
      </c>
      <c r="H14" s="155"/>
    </row>
    <row r="15" spans="1:8">
      <c r="A15" s="109">
        <v>9</v>
      </c>
      <c r="B15" s="396">
        <v>12020147</v>
      </c>
      <c r="C15" s="156" t="s">
        <v>248</v>
      </c>
      <c r="D15" s="157">
        <v>240000</v>
      </c>
      <c r="E15" s="158"/>
      <c r="F15" s="158"/>
      <c r="G15" s="162">
        <f t="shared" si="0"/>
        <v>240000</v>
      </c>
      <c r="H15" s="155"/>
    </row>
    <row r="16" spans="1:8">
      <c r="A16" s="109">
        <v>10</v>
      </c>
      <c r="B16" s="396">
        <v>12020604</v>
      </c>
      <c r="C16" s="156" t="s">
        <v>249</v>
      </c>
      <c r="D16" s="157">
        <v>6000000</v>
      </c>
      <c r="E16" s="158"/>
      <c r="F16" s="158"/>
      <c r="G16" s="162">
        <f t="shared" si="0"/>
        <v>6000000</v>
      </c>
      <c r="H16" s="155"/>
    </row>
    <row r="17" spans="1:9">
      <c r="A17" s="109">
        <v>11</v>
      </c>
      <c r="B17" s="396">
        <v>12020611</v>
      </c>
      <c r="C17" s="156" t="s">
        <v>250</v>
      </c>
      <c r="D17" s="157">
        <v>0</v>
      </c>
      <c r="E17" s="158"/>
      <c r="F17" s="158"/>
      <c r="G17" s="162">
        <f t="shared" si="0"/>
        <v>0</v>
      </c>
      <c r="H17" s="155"/>
    </row>
    <row r="18" spans="1:9">
      <c r="A18" s="109">
        <v>12</v>
      </c>
      <c r="B18" s="396">
        <v>12021102</v>
      </c>
      <c r="C18" s="156" t="s">
        <v>251</v>
      </c>
      <c r="D18" s="157">
        <v>360000000</v>
      </c>
      <c r="E18" s="158"/>
      <c r="F18" s="158"/>
      <c r="G18" s="162">
        <f t="shared" si="0"/>
        <v>360000000</v>
      </c>
      <c r="H18" s="155"/>
    </row>
    <row r="19" spans="1:9">
      <c r="A19" s="109">
        <v>13</v>
      </c>
      <c r="B19" s="396">
        <v>12021210</v>
      </c>
      <c r="C19" s="156" t="s">
        <v>252</v>
      </c>
      <c r="D19" s="157">
        <v>47000000</v>
      </c>
      <c r="E19" s="158"/>
      <c r="F19" s="158"/>
      <c r="G19" s="162">
        <f t="shared" si="0"/>
        <v>47000000</v>
      </c>
      <c r="H19" s="155"/>
    </row>
    <row r="20" spans="1:9">
      <c r="A20" s="109">
        <v>14</v>
      </c>
      <c r="B20" s="396">
        <v>13020101</v>
      </c>
      <c r="C20" s="156" t="s">
        <v>253</v>
      </c>
      <c r="D20" s="157">
        <v>0</v>
      </c>
      <c r="E20" s="158">
        <v>10000000000</v>
      </c>
      <c r="F20" s="158"/>
      <c r="G20" s="162">
        <f t="shared" si="0"/>
        <v>10000000000</v>
      </c>
      <c r="H20" s="155"/>
    </row>
    <row r="21" spans="1:9">
      <c r="A21" s="109">
        <v>15</v>
      </c>
      <c r="B21" s="396">
        <v>14020102</v>
      </c>
      <c r="C21" s="156" t="s">
        <v>254</v>
      </c>
      <c r="D21" s="157">
        <v>0</v>
      </c>
      <c r="E21" s="158"/>
      <c r="F21" s="158"/>
      <c r="G21" s="162">
        <f t="shared" si="0"/>
        <v>0</v>
      </c>
      <c r="H21" s="155"/>
    </row>
    <row r="22" spans="1:9" ht="26.4">
      <c r="A22" s="109">
        <v>16</v>
      </c>
      <c r="B22" s="396">
        <v>14030201</v>
      </c>
      <c r="C22" s="221" t="s">
        <v>476</v>
      </c>
      <c r="D22" s="157">
        <v>10000000000</v>
      </c>
      <c r="E22" s="42"/>
      <c r="F22" s="161"/>
      <c r="G22" s="162">
        <f t="shared" si="0"/>
        <v>10000000000</v>
      </c>
      <c r="H22" s="160"/>
    </row>
    <row r="23" spans="1:9" ht="26.4">
      <c r="A23" s="109">
        <v>17</v>
      </c>
      <c r="B23" s="396">
        <v>14030103</v>
      </c>
      <c r="C23" s="221" t="s">
        <v>584</v>
      </c>
      <c r="D23" s="157">
        <v>30000000000</v>
      </c>
      <c r="E23" s="42"/>
      <c r="F23" s="161"/>
      <c r="G23" s="162">
        <f t="shared" si="0"/>
        <v>30000000000</v>
      </c>
      <c r="H23" s="160"/>
    </row>
    <row r="24" spans="1:9" ht="26.4">
      <c r="A24" s="109">
        <v>18</v>
      </c>
      <c r="B24" s="396">
        <v>14030102</v>
      </c>
      <c r="C24" s="221" t="s">
        <v>522</v>
      </c>
      <c r="D24" s="157">
        <v>0</v>
      </c>
      <c r="E24" s="211">
        <v>2000000000</v>
      </c>
      <c r="F24" s="161"/>
      <c r="G24" s="162">
        <f t="shared" si="0"/>
        <v>2000000000</v>
      </c>
      <c r="H24" s="160"/>
    </row>
    <row r="25" spans="1:9" ht="27" thickBot="1">
      <c r="A25" s="109">
        <v>19</v>
      </c>
      <c r="B25" s="396">
        <v>14030101</v>
      </c>
      <c r="C25" s="221" t="s">
        <v>255</v>
      </c>
      <c r="D25" s="157">
        <v>25000000000</v>
      </c>
      <c r="E25" s="161"/>
      <c r="F25" s="161"/>
      <c r="G25" s="162">
        <f t="shared" si="0"/>
        <v>25000000000</v>
      </c>
      <c r="H25" s="160"/>
    </row>
    <row r="26" spans="1:9" ht="12.75" customHeight="1" thickBot="1">
      <c r="A26" s="837" t="s">
        <v>787</v>
      </c>
      <c r="B26" s="838"/>
      <c r="C26" s="838"/>
      <c r="D26" s="163">
        <f>SUM(D7:D25)</f>
        <v>182659813878</v>
      </c>
      <c r="E26" s="163">
        <f>SUM(E7:E25)</f>
        <v>42400000000</v>
      </c>
      <c r="F26" s="163">
        <f>SUM(F7:F25)</f>
        <v>4234258017</v>
      </c>
      <c r="G26" s="163">
        <f>SUM(G7:G25)</f>
        <v>220825555861</v>
      </c>
      <c r="H26" s="164"/>
      <c r="I26" s="171"/>
    </row>
    <row r="27" spans="1:9" ht="13.5" customHeight="1">
      <c r="E27" s="171"/>
    </row>
    <row r="28" spans="1:9">
      <c r="A28" s="841" t="s">
        <v>30</v>
      </c>
      <c r="B28" s="843" t="s">
        <v>239</v>
      </c>
      <c r="C28" s="841" t="s">
        <v>169</v>
      </c>
      <c r="D28" s="845" t="s">
        <v>123</v>
      </c>
      <c r="E28" s="839" t="s">
        <v>521</v>
      </c>
      <c r="F28" s="840"/>
      <c r="G28" s="845" t="s">
        <v>466</v>
      </c>
      <c r="H28" s="845" t="s">
        <v>183</v>
      </c>
    </row>
    <row r="29" spans="1:9">
      <c r="A29" s="842"/>
      <c r="B29" s="844"/>
      <c r="C29" s="842"/>
      <c r="D29" s="846"/>
      <c r="E29" s="210" t="s">
        <v>519</v>
      </c>
      <c r="F29" s="210" t="s">
        <v>520</v>
      </c>
      <c r="G29" s="846"/>
      <c r="H29" s="846"/>
    </row>
    <row r="30" spans="1:9">
      <c r="A30" s="834" t="s">
        <v>789</v>
      </c>
      <c r="B30" s="835"/>
      <c r="C30" s="835"/>
      <c r="D30" s="835"/>
      <c r="E30" s="835"/>
      <c r="F30" s="835"/>
      <c r="G30" s="835"/>
      <c r="H30" s="836"/>
    </row>
    <row r="31" spans="1:9" ht="15" thickBot="1">
      <c r="A31" s="30">
        <v>1</v>
      </c>
      <c r="B31" s="396">
        <v>13020102</v>
      </c>
      <c r="C31" s="221" t="s">
        <v>788</v>
      </c>
      <c r="D31" s="315">
        <v>5000000000</v>
      </c>
      <c r="E31" s="161">
        <v>5000000000</v>
      </c>
      <c r="F31" s="161"/>
      <c r="G31" s="162">
        <f t="shared" ref="G31" si="1">D31+E31-F31</f>
        <v>10000000000</v>
      </c>
      <c r="H31" s="160"/>
    </row>
    <row r="32" spans="1:9" ht="12.75" customHeight="1" thickBot="1">
      <c r="A32" s="837" t="s">
        <v>790</v>
      </c>
      <c r="B32" s="838"/>
      <c r="C32" s="838"/>
      <c r="D32" s="398">
        <f>SUM(D31)</f>
        <v>5000000000</v>
      </c>
      <c r="E32" s="398">
        <f t="shared" ref="E32:G32" si="2">SUM(E31)</f>
        <v>5000000000</v>
      </c>
      <c r="F32" s="398">
        <f t="shared" si="2"/>
        <v>0</v>
      </c>
      <c r="G32" s="401">
        <f t="shared" si="2"/>
        <v>10000000000</v>
      </c>
      <c r="H32" s="402"/>
    </row>
    <row r="33" spans="1:8" ht="12" customHeight="1"/>
    <row r="34" spans="1:8">
      <c r="A34" s="841" t="s">
        <v>30</v>
      </c>
      <c r="B34" s="843" t="s">
        <v>239</v>
      </c>
      <c r="C34" s="841" t="s">
        <v>169</v>
      </c>
      <c r="D34" s="845" t="s">
        <v>123</v>
      </c>
      <c r="E34" s="839" t="s">
        <v>521</v>
      </c>
      <c r="F34" s="840"/>
      <c r="G34" s="845" t="s">
        <v>466</v>
      </c>
      <c r="H34" s="845" t="s">
        <v>183</v>
      </c>
    </row>
    <row r="35" spans="1:8">
      <c r="A35" s="842"/>
      <c r="B35" s="844"/>
      <c r="C35" s="842"/>
      <c r="D35" s="846"/>
      <c r="E35" s="210" t="s">
        <v>519</v>
      </c>
      <c r="F35" s="210" t="s">
        <v>520</v>
      </c>
      <c r="G35" s="846"/>
      <c r="H35" s="846"/>
    </row>
    <row r="36" spans="1:8">
      <c r="A36" s="849" t="s">
        <v>1352</v>
      </c>
      <c r="B36" s="850"/>
      <c r="C36" s="850"/>
      <c r="D36" s="850"/>
      <c r="E36" s="850"/>
      <c r="F36" s="850"/>
      <c r="G36" s="850"/>
      <c r="H36" s="851"/>
    </row>
    <row r="37" spans="1:8" ht="15" thickBot="1">
      <c r="A37" s="30">
        <v>1</v>
      </c>
      <c r="B37" s="399">
        <v>14030201</v>
      </c>
      <c r="C37" s="400" t="s">
        <v>476</v>
      </c>
      <c r="D37" s="315">
        <v>16000000000</v>
      </c>
      <c r="E37" s="51"/>
      <c r="F37" s="247">
        <v>6000000000</v>
      </c>
      <c r="G37" s="162">
        <f>D37+E37-F37</f>
        <v>10000000000</v>
      </c>
      <c r="H37" s="162"/>
    </row>
    <row r="38" spans="1:8" ht="15" customHeight="1" thickBot="1">
      <c r="A38" s="832" t="s">
        <v>1353</v>
      </c>
      <c r="B38" s="833"/>
      <c r="C38" s="833"/>
      <c r="D38" s="403">
        <f>SUM(D37)</f>
        <v>16000000000</v>
      </c>
      <c r="E38" s="403">
        <f>SUM(E37)</f>
        <v>0</v>
      </c>
      <c r="F38" s="403">
        <f>SUM(F37)</f>
        <v>6000000000</v>
      </c>
      <c r="G38" s="404">
        <f>SUM(G37)</f>
        <v>10000000000</v>
      </c>
      <c r="H38" s="405"/>
    </row>
    <row r="39" spans="1:8" ht="15.75" customHeight="1" thickBot="1">
      <c r="A39" s="837" t="s">
        <v>178</v>
      </c>
      <c r="B39" s="838"/>
      <c r="C39" s="838"/>
      <c r="D39" s="398">
        <f>D38+D32+D26</f>
        <v>203659813878</v>
      </c>
      <c r="E39" s="398">
        <f>E38+E32+E26</f>
        <v>47400000000</v>
      </c>
      <c r="F39" s="398">
        <f>F38+F32+F26</f>
        <v>10234258017</v>
      </c>
      <c r="G39" s="401">
        <f>G38+G32+G26</f>
        <v>240825555861</v>
      </c>
      <c r="H39" s="402"/>
    </row>
  </sheetData>
  <mergeCells count="31">
    <mergeCell ref="A1:H1"/>
    <mergeCell ref="A2:H2"/>
    <mergeCell ref="A3:H3"/>
    <mergeCell ref="A39:C39"/>
    <mergeCell ref="A36:H36"/>
    <mergeCell ref="G28:G29"/>
    <mergeCell ref="H28:H29"/>
    <mergeCell ref="A30:H30"/>
    <mergeCell ref="A32:C32"/>
    <mergeCell ref="A28:A29"/>
    <mergeCell ref="B28:B29"/>
    <mergeCell ref="C28:C29"/>
    <mergeCell ref="D28:D29"/>
    <mergeCell ref="E28:F28"/>
    <mergeCell ref="A34:A35"/>
    <mergeCell ref="B34:B35"/>
    <mergeCell ref="A38:C38"/>
    <mergeCell ref="A6:H6"/>
    <mergeCell ref="A26:C26"/>
    <mergeCell ref="E4:F4"/>
    <mergeCell ref="C4:C5"/>
    <mergeCell ref="B4:B5"/>
    <mergeCell ref="A4:A5"/>
    <mergeCell ref="G4:G5"/>
    <mergeCell ref="D4:D5"/>
    <mergeCell ref="H4:H5"/>
    <mergeCell ref="C34:C35"/>
    <mergeCell ref="D34:D35"/>
    <mergeCell ref="E34:F34"/>
    <mergeCell ref="G34:G35"/>
    <mergeCell ref="H34:H35"/>
  </mergeCells>
  <conditionalFormatting sqref="B22:C25">
    <cfRule type="expression" dxfId="375" priority="33">
      <formula>$L22=9</formula>
    </cfRule>
    <cfRule type="expression" dxfId="374" priority="34">
      <formula>$L22=7</formula>
    </cfRule>
    <cfRule type="expression" dxfId="373" priority="35">
      <formula>$L22=6</formula>
    </cfRule>
    <cfRule type="expression" dxfId="372" priority="36">
      <formula>$L22=5</formula>
    </cfRule>
    <cfRule type="expression" dxfId="371" priority="37">
      <formula>$L22=4</formula>
    </cfRule>
    <cfRule type="expression" dxfId="370" priority="38">
      <formula>$L22=3</formula>
    </cfRule>
    <cfRule type="expression" dxfId="369" priority="39">
      <formula>$L22=2</formula>
    </cfRule>
    <cfRule type="expression" dxfId="368" priority="40">
      <formula>$L22=1</formula>
    </cfRule>
  </conditionalFormatting>
  <conditionalFormatting sqref="B7:D21">
    <cfRule type="expression" dxfId="367" priority="235">
      <formula>$L7=2</formula>
    </cfRule>
    <cfRule type="expression" dxfId="366" priority="234">
      <formula>$L7=3</formula>
    </cfRule>
    <cfRule type="expression" dxfId="365" priority="233">
      <formula>$L7=4</formula>
    </cfRule>
    <cfRule type="expression" dxfId="364" priority="232">
      <formula>$L7=5</formula>
    </cfRule>
    <cfRule type="expression" dxfId="363" priority="231">
      <formula>$L7=6</formula>
    </cfRule>
    <cfRule type="expression" dxfId="362" priority="230">
      <formula>$L7=7</formula>
    </cfRule>
    <cfRule type="expression" dxfId="361" priority="229">
      <formula>$L7=9</formula>
    </cfRule>
    <cfRule type="expression" dxfId="360" priority="236">
      <formula>$L7=1</formula>
    </cfRule>
  </conditionalFormatting>
  <conditionalFormatting sqref="B31:D31">
    <cfRule type="expression" dxfId="359" priority="17">
      <formula>$L31=9</formula>
    </cfRule>
    <cfRule type="expression" dxfId="358" priority="18">
      <formula>$L31=7</formula>
    </cfRule>
    <cfRule type="expression" dxfId="357" priority="19">
      <formula>$L31=6</formula>
    </cfRule>
    <cfRule type="expression" dxfId="356" priority="20">
      <formula>$L31=5</formula>
    </cfRule>
    <cfRule type="expression" dxfId="355" priority="21">
      <formula>$L31=4</formula>
    </cfRule>
    <cfRule type="expression" dxfId="354" priority="22">
      <formula>$L31=3</formula>
    </cfRule>
    <cfRule type="expression" dxfId="353" priority="23">
      <formula>$L31=2</formula>
    </cfRule>
    <cfRule type="expression" dxfId="352" priority="24">
      <formula>$L31=1</formula>
    </cfRule>
  </conditionalFormatting>
  <conditionalFormatting sqref="B37:E37">
    <cfRule type="expression" dxfId="351" priority="2">
      <formula>$L37=7</formula>
    </cfRule>
    <cfRule type="expression" dxfId="350" priority="3">
      <formula>$L37=6</formula>
    </cfRule>
    <cfRule type="expression" dxfId="349" priority="4">
      <formula>$L37=5</formula>
    </cfRule>
    <cfRule type="expression" dxfId="348" priority="5">
      <formula>$L37=4</formula>
    </cfRule>
    <cfRule type="expression" dxfId="347" priority="6">
      <formula>$L37=3</formula>
    </cfRule>
    <cfRule type="expression" dxfId="346" priority="7">
      <formula>$L37=2</formula>
    </cfRule>
    <cfRule type="expression" dxfId="345" priority="8">
      <formula>$L37=1</formula>
    </cfRule>
    <cfRule type="expression" dxfId="344" priority="1">
      <formula>$L37=9</formula>
    </cfRule>
  </conditionalFormatting>
  <conditionalFormatting sqref="D22:D23 E24 D25">
    <cfRule type="expression" dxfId="343" priority="228">
      <formula>$H22=1</formula>
    </cfRule>
    <cfRule type="expression" dxfId="342" priority="221">
      <formula>$H22=9</formula>
    </cfRule>
    <cfRule type="expression" dxfId="341" priority="222">
      <formula>$H22=7</formula>
    </cfRule>
    <cfRule type="expression" dxfId="340" priority="223">
      <formula>$H22=6</formula>
    </cfRule>
    <cfRule type="expression" dxfId="339" priority="224">
      <formula>$H22=5</formula>
    </cfRule>
    <cfRule type="expression" dxfId="338" priority="225">
      <formula>$H22=4</formula>
    </cfRule>
    <cfRule type="expression" dxfId="337" priority="226">
      <formula>$H22=3</formula>
    </cfRule>
    <cfRule type="expression" dxfId="336" priority="227">
      <formula>$H22=2</formula>
    </cfRule>
  </conditionalFormatting>
  <conditionalFormatting sqref="D24">
    <cfRule type="expression" dxfId="335" priority="194">
      <formula>$L24=7</formula>
    </cfRule>
    <cfRule type="expression" dxfId="334" priority="195">
      <formula>$L24=6</formula>
    </cfRule>
    <cfRule type="expression" dxfId="333" priority="196">
      <formula>$L24=5</formula>
    </cfRule>
    <cfRule type="expression" dxfId="332" priority="197">
      <formula>$L24=4</formula>
    </cfRule>
    <cfRule type="expression" dxfId="331" priority="198">
      <formula>$L24=3</formula>
    </cfRule>
    <cfRule type="expression" dxfId="330" priority="199">
      <formula>$L24=2</formula>
    </cfRule>
    <cfRule type="expression" dxfId="329" priority="193">
      <formula>$L24=9</formula>
    </cfRule>
    <cfRule type="expression" dxfId="328" priority="200">
      <formula>$L24=1</formula>
    </cfRule>
  </conditionalFormatting>
  <conditionalFormatting sqref="D37">
    <cfRule type="expression" dxfId="327" priority="80">
      <formula>$F37=1</formula>
    </cfRule>
    <cfRule type="expression" dxfId="326" priority="73">
      <formula>$F37=9</formula>
    </cfRule>
    <cfRule type="expression" dxfId="325" priority="79">
      <formula>$F37=2</formula>
    </cfRule>
    <cfRule type="expression" dxfId="324" priority="78">
      <formula>$F37=3</formula>
    </cfRule>
    <cfRule type="expression" dxfId="323" priority="77">
      <formula>$F37=4</formula>
    </cfRule>
    <cfRule type="expression" dxfId="322" priority="76">
      <formula>$F37=5</formula>
    </cfRule>
    <cfRule type="expression" dxfId="321" priority="75">
      <formula>$F37=6</formula>
    </cfRule>
    <cfRule type="expression" dxfId="320" priority="74">
      <formula>$F37=7</formula>
    </cfRule>
  </conditionalFormatting>
  <conditionalFormatting sqref="F14">
    <cfRule type="expression" dxfId="319" priority="169">
      <formula>$L14=9</formula>
    </cfRule>
    <cfRule type="expression" dxfId="318" priority="170">
      <formula>$L14=7</formula>
    </cfRule>
    <cfRule type="expression" dxfId="317" priority="171">
      <formula>$L14=6</formula>
    </cfRule>
    <cfRule type="expression" dxfId="316" priority="172">
      <formula>$L14=5</formula>
    </cfRule>
    <cfRule type="expression" dxfId="315" priority="173">
      <formula>$L14=4</formula>
    </cfRule>
    <cfRule type="expression" dxfId="314" priority="174">
      <formula>$L14=3</formula>
    </cfRule>
    <cfRule type="expression" dxfId="313" priority="175">
      <formula>$L14=2</formula>
    </cfRule>
    <cfRule type="expression" dxfId="312" priority="176">
      <formula>$L14=1</formula>
    </cfRule>
  </conditionalFormatting>
  <pageMargins left="0.23622047244094491" right="0.23622047244094491" top="0.74803149606299213" bottom="0.74803149606299213" header="0.31496062992125984" footer="0.31496062992125984"/>
  <pageSetup scale="82" firstPageNumber="2" fitToHeight="0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topLeftCell="A13" workbookViewId="0">
      <selection activeCell="L33" sqref="L33"/>
    </sheetView>
  </sheetViews>
  <sheetFormatPr defaultRowHeight="14.4"/>
  <cols>
    <col min="1" max="1" width="5.77734375" customWidth="1"/>
    <col min="2" max="2" width="65.77734375" customWidth="1"/>
    <col min="3" max="3" width="32.77734375" customWidth="1"/>
    <col min="5" max="5" width="19" bestFit="1" customWidth="1"/>
  </cols>
  <sheetData>
    <row r="1" spans="1:4" ht="15" customHeight="1">
      <c r="A1" s="830" t="s">
        <v>155</v>
      </c>
      <c r="B1" s="830"/>
      <c r="C1" s="830"/>
    </row>
    <row r="2" spans="1:4" ht="15" customHeight="1">
      <c r="A2" s="831" t="s">
        <v>1445</v>
      </c>
      <c r="B2" s="831"/>
      <c r="C2" s="831"/>
    </row>
    <row r="3" spans="1:4">
      <c r="A3" s="831" t="s">
        <v>596</v>
      </c>
      <c r="B3" s="831"/>
      <c r="C3" s="831"/>
    </row>
    <row r="4" spans="1:4">
      <c r="A4" s="113" t="s">
        <v>215</v>
      </c>
      <c r="B4" s="114"/>
      <c r="C4" s="114"/>
    </row>
    <row r="5" spans="1:4">
      <c r="A5" s="115" t="s">
        <v>30</v>
      </c>
      <c r="B5" s="116" t="s">
        <v>216</v>
      </c>
      <c r="C5" s="116" t="s">
        <v>217</v>
      </c>
    </row>
    <row r="6" spans="1:4" ht="15" thickBot="1">
      <c r="A6" s="117">
        <v>1</v>
      </c>
      <c r="B6" s="118" t="s">
        <v>218</v>
      </c>
      <c r="C6" s="119">
        <f>'Overall Summary Revenue'!D17</f>
        <v>37165741983</v>
      </c>
    </row>
    <row r="7" spans="1:4" ht="15" thickBot="1">
      <c r="A7" s="120"/>
      <c r="B7" s="121" t="s">
        <v>219</v>
      </c>
      <c r="C7" s="122">
        <f>SUM(C6)</f>
        <v>37165741983</v>
      </c>
    </row>
    <row r="8" spans="1:4">
      <c r="A8" s="113" t="s">
        <v>220</v>
      </c>
      <c r="B8" s="114"/>
      <c r="C8" s="114"/>
    </row>
    <row r="9" spans="1:4">
      <c r="A9" s="115" t="s">
        <v>30</v>
      </c>
      <c r="B9" s="116" t="s">
        <v>221</v>
      </c>
      <c r="C9" s="116" t="s">
        <v>217</v>
      </c>
    </row>
    <row r="10" spans="1:4">
      <c r="A10" s="123">
        <v>1</v>
      </c>
      <c r="B10" s="124" t="s">
        <v>222</v>
      </c>
      <c r="C10" s="125">
        <f>'Pooled Fund OH Cost'!G39</f>
        <v>263000000</v>
      </c>
    </row>
    <row r="11" spans="1:4">
      <c r="A11" s="126">
        <v>2</v>
      </c>
      <c r="B11" s="127" t="s">
        <v>223</v>
      </c>
      <c r="C11" s="128">
        <f>'Pool Fund Personnel Cost'!G24</f>
        <v>5310970813.539999</v>
      </c>
      <c r="D11" s="196"/>
    </row>
    <row r="12" spans="1:4">
      <c r="A12" s="123">
        <v>3</v>
      </c>
      <c r="B12" s="127" t="s">
        <v>472</v>
      </c>
      <c r="C12" s="128">
        <f>'Pool Fund Grant'!G12</f>
        <v>2200000000</v>
      </c>
    </row>
    <row r="13" spans="1:4">
      <c r="A13" s="123">
        <v>4</v>
      </c>
      <c r="B13" s="127" t="s">
        <v>536</v>
      </c>
      <c r="C13" s="128">
        <f>'POOL SOC'!G16</f>
        <v>1425442480.8199999</v>
      </c>
    </row>
    <row r="14" spans="1:4">
      <c r="A14" s="123">
        <v>4</v>
      </c>
      <c r="B14" s="127" t="s">
        <v>224</v>
      </c>
      <c r="C14" s="129">
        <f>C10+C11+C12+C13</f>
        <v>9199413294.3599987</v>
      </c>
    </row>
    <row r="15" spans="1:4">
      <c r="A15" s="126">
        <v>5</v>
      </c>
      <c r="B15" s="127" t="s">
        <v>225</v>
      </c>
      <c r="C15" s="130">
        <f>'summary of recurent allocation'!K77</f>
        <v>42608132627.360001</v>
      </c>
    </row>
    <row r="16" spans="1:4" ht="15" thickBot="1">
      <c r="A16" s="126">
        <v>6.6380952380952403</v>
      </c>
      <c r="B16" s="131" t="s">
        <v>226</v>
      </c>
      <c r="C16" s="132">
        <f>C7</f>
        <v>37165741983</v>
      </c>
    </row>
    <row r="17" spans="1:5" ht="15" thickBot="1">
      <c r="A17" s="133"/>
      <c r="B17" s="257" t="s">
        <v>641</v>
      </c>
      <c r="C17" s="135">
        <f>C14-C15+C16</f>
        <v>3757022650</v>
      </c>
    </row>
    <row r="18" spans="1:5">
      <c r="A18" s="113" t="s">
        <v>228</v>
      </c>
      <c r="B18" s="114"/>
      <c r="C18" s="114"/>
    </row>
    <row r="19" spans="1:5">
      <c r="A19" s="115" t="s">
        <v>30</v>
      </c>
      <c r="B19" s="116" t="s">
        <v>221</v>
      </c>
      <c r="C19" s="116" t="s">
        <v>217</v>
      </c>
    </row>
    <row r="20" spans="1:5">
      <c r="A20" s="136">
        <v>1</v>
      </c>
      <c r="B20" s="124" t="s">
        <v>229</v>
      </c>
      <c r="C20" s="137">
        <f>'Pooled Fund detail Capital'!G75</f>
        <v>7458200000</v>
      </c>
    </row>
    <row r="21" spans="1:5">
      <c r="A21" s="136">
        <v>2</v>
      </c>
      <c r="B21" s="124" t="s">
        <v>639</v>
      </c>
      <c r="C21" s="137">
        <f>C17</f>
        <v>3757022650</v>
      </c>
    </row>
    <row r="22" spans="1:5" ht="15" thickBot="1">
      <c r="A22" s="139">
        <v>2</v>
      </c>
      <c r="B22" s="118" t="s">
        <v>230</v>
      </c>
      <c r="C22" s="406">
        <f>'Summary of capital allocation'!E35</f>
        <v>11215222650</v>
      </c>
    </row>
    <row r="23" spans="1:5" ht="15" thickBot="1">
      <c r="A23" s="151"/>
      <c r="B23" s="409" t="s">
        <v>640</v>
      </c>
      <c r="C23" s="410">
        <f>(C20+C21)-C22</f>
        <v>0</v>
      </c>
    </row>
    <row r="24" spans="1:5" hidden="1">
      <c r="A24" s="407">
        <v>3</v>
      </c>
      <c r="B24" s="118" t="s">
        <v>226</v>
      </c>
      <c r="C24" s="408"/>
    </row>
    <row r="25" spans="1:5" ht="15" hidden="1" thickBot="1">
      <c r="A25" s="133"/>
      <c r="B25" s="134" t="s">
        <v>227</v>
      </c>
      <c r="C25" s="135"/>
    </row>
    <row r="26" spans="1:5">
      <c r="A26" s="140"/>
      <c r="B26" s="141"/>
      <c r="C26" s="141"/>
    </row>
    <row r="27" spans="1:5">
      <c r="A27" s="852" t="s">
        <v>231</v>
      </c>
      <c r="B27" s="852"/>
      <c r="C27" s="143"/>
    </row>
    <row r="28" spans="1:5">
      <c r="A28" s="144" t="s">
        <v>30</v>
      </c>
      <c r="B28" s="116" t="s">
        <v>232</v>
      </c>
      <c r="C28" s="116" t="s">
        <v>217</v>
      </c>
    </row>
    <row r="29" spans="1:5">
      <c r="A29" s="136">
        <v>1</v>
      </c>
      <c r="B29" s="124" t="s">
        <v>233</v>
      </c>
      <c r="C29" s="145">
        <f>C14+C20</f>
        <v>16657613294.359999</v>
      </c>
      <c r="E29" s="196"/>
    </row>
    <row r="30" spans="1:5">
      <c r="A30" s="138">
        <v>2</v>
      </c>
      <c r="B30" s="124" t="s">
        <v>234</v>
      </c>
      <c r="C30" s="146">
        <f>C15+C22</f>
        <v>53823355277.360001</v>
      </c>
      <c r="E30" s="171"/>
    </row>
    <row r="31" spans="1:5">
      <c r="A31" s="147"/>
      <c r="B31" s="148"/>
      <c r="C31" s="149"/>
    </row>
    <row r="32" spans="1:5">
      <c r="A32" s="852" t="s">
        <v>235</v>
      </c>
      <c r="B32" s="852"/>
      <c r="C32" s="143"/>
    </row>
    <row r="33" spans="1:5">
      <c r="A33" s="144" t="s">
        <v>30</v>
      </c>
      <c r="B33" s="116" t="s">
        <v>1431</v>
      </c>
      <c r="C33" s="116" t="s">
        <v>217</v>
      </c>
    </row>
    <row r="34" spans="1:5">
      <c r="A34" s="136">
        <v>1</v>
      </c>
      <c r="B34" s="124" t="s">
        <v>236</v>
      </c>
      <c r="C34" s="145">
        <v>275979184000</v>
      </c>
    </row>
    <row r="35" spans="1:5" ht="15" thickBot="1">
      <c r="A35" s="139">
        <v>2</v>
      </c>
      <c r="B35" s="118" t="s">
        <v>237</v>
      </c>
      <c r="C35" s="150">
        <f>C16</f>
        <v>37165741983</v>
      </c>
    </row>
    <row r="36" spans="1:5" ht="15" thickBot="1">
      <c r="A36" s="151">
        <v>3</v>
      </c>
      <c r="B36" s="121" t="s">
        <v>545</v>
      </c>
      <c r="C36" s="152">
        <f>C34+C35</f>
        <v>313144925983</v>
      </c>
      <c r="E36" s="196"/>
    </row>
    <row r="38" spans="1:5">
      <c r="C38" s="196"/>
    </row>
  </sheetData>
  <mergeCells count="5">
    <mergeCell ref="A3:C3"/>
    <mergeCell ref="A27:B27"/>
    <mergeCell ref="A32:B32"/>
    <mergeCell ref="A1:C1"/>
    <mergeCell ref="A2:C2"/>
  </mergeCells>
  <pageMargins left="0.70866141732283472" right="0.70866141732283472" top="0.74803149606299213" bottom="0.74803149606299213" header="0.31496062992125984" footer="0.31496062992125984"/>
  <pageSetup firstPageNumber="3" fitToHeight="0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82"/>
  <sheetViews>
    <sheetView workbookViewId="0">
      <pane ySplit="5" topLeftCell="A36" activePane="bottomLeft" state="frozen"/>
      <selection pane="bottomLeft" activeCell="D73" sqref="D73"/>
    </sheetView>
  </sheetViews>
  <sheetFormatPr defaultColWidth="9.21875" defaultRowHeight="14.4"/>
  <cols>
    <col min="1" max="1" width="4.21875" customWidth="1"/>
    <col min="2" max="2" width="54" customWidth="1"/>
    <col min="3" max="3" width="19.5546875" customWidth="1"/>
    <col min="4" max="4" width="5.21875" customWidth="1"/>
    <col min="5" max="5" width="22" customWidth="1"/>
    <col min="6" max="6" width="6" customWidth="1"/>
    <col min="7" max="7" width="18" bestFit="1" customWidth="1"/>
    <col min="8" max="8" width="5.44140625" customWidth="1"/>
    <col min="9" max="9" width="18" bestFit="1" customWidth="1"/>
    <col min="10" max="10" width="5.77734375" customWidth="1"/>
    <col min="11" max="11" width="18" bestFit="1" customWidth="1"/>
    <col min="12" max="12" width="5.77734375" customWidth="1"/>
  </cols>
  <sheetData>
    <row r="1" spans="1:12" ht="13.05" customHeight="1">
      <c r="A1" s="853" t="s">
        <v>155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</row>
    <row r="2" spans="1:12" ht="13.05" customHeight="1">
      <c r="A2" s="853" t="s">
        <v>1446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</row>
    <row r="3" spans="1:12" ht="13.05" customHeight="1">
      <c r="A3" s="853" t="s">
        <v>440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</row>
    <row r="4" spans="1:12" ht="13.05" customHeight="1">
      <c r="A4" s="155"/>
      <c r="B4" s="205" t="s">
        <v>441</v>
      </c>
      <c r="C4" s="205"/>
      <c r="D4" s="205"/>
      <c r="E4" s="205"/>
      <c r="F4" s="205"/>
      <c r="G4" s="205"/>
      <c r="H4" s="155"/>
      <c r="I4" s="155"/>
      <c r="J4" s="155"/>
      <c r="K4" s="155"/>
      <c r="L4" s="155"/>
    </row>
    <row r="5" spans="1:12" ht="25.5" customHeight="1">
      <c r="A5" s="181" t="s">
        <v>30</v>
      </c>
      <c r="B5" s="181" t="s">
        <v>1361</v>
      </c>
      <c r="C5" s="82" t="s">
        <v>453</v>
      </c>
      <c r="D5" s="181" t="s">
        <v>168</v>
      </c>
      <c r="E5" s="82" t="s">
        <v>537</v>
      </c>
      <c r="F5" s="181" t="s">
        <v>168</v>
      </c>
      <c r="G5" s="181" t="s">
        <v>460</v>
      </c>
      <c r="H5" s="181" t="s">
        <v>168</v>
      </c>
      <c r="I5" s="181" t="s">
        <v>465</v>
      </c>
      <c r="J5" s="82" t="s">
        <v>168</v>
      </c>
      <c r="K5" s="82" t="s">
        <v>442</v>
      </c>
      <c r="L5" s="82" t="s">
        <v>168</v>
      </c>
    </row>
    <row r="6" spans="1:12" ht="14.1" customHeight="1">
      <c r="A6" s="109">
        <v>1</v>
      </c>
      <c r="B6" s="182" t="s">
        <v>479</v>
      </c>
      <c r="C6" s="201">
        <f>'Personnel Details'!G15</f>
        <v>35751442.350000001</v>
      </c>
      <c r="D6" s="616">
        <v>16</v>
      </c>
      <c r="E6" s="200"/>
      <c r="F6" s="200"/>
      <c r="G6" s="182"/>
      <c r="H6" s="179"/>
      <c r="I6" s="201"/>
      <c r="J6" s="201"/>
      <c r="K6" s="201">
        <f>'Details of OH Cost'!G64</f>
        <v>41000000</v>
      </c>
      <c r="L6" s="616">
        <v>19</v>
      </c>
    </row>
    <row r="7" spans="1:12" ht="14.1" customHeight="1">
      <c r="A7" s="109">
        <v>2</v>
      </c>
      <c r="B7" s="155" t="s">
        <v>517</v>
      </c>
      <c r="C7" s="201"/>
      <c r="D7" s="201"/>
      <c r="E7" s="201"/>
      <c r="F7" s="201"/>
      <c r="G7" s="155"/>
      <c r="H7" s="184"/>
      <c r="I7" s="201"/>
      <c r="J7" s="201"/>
      <c r="K7" s="201">
        <f>'Details of OH Cost'!G106</f>
        <v>30000000</v>
      </c>
      <c r="L7" s="616">
        <v>20</v>
      </c>
    </row>
    <row r="8" spans="1:12" ht="14.1" customHeight="1">
      <c r="A8" s="109">
        <v>3</v>
      </c>
      <c r="B8" s="155" t="s">
        <v>438</v>
      </c>
      <c r="C8" s="201">
        <f>'Personnel Details'!G17</f>
        <v>19722617.420000002</v>
      </c>
      <c r="D8" s="616">
        <v>15</v>
      </c>
      <c r="E8" s="201"/>
      <c r="F8" s="201"/>
      <c r="G8" s="155"/>
      <c r="H8" s="184"/>
      <c r="I8" s="201"/>
      <c r="J8" s="201"/>
      <c r="K8" s="201">
        <f>'Details of OH Cost'!G355</f>
        <v>160000000</v>
      </c>
      <c r="L8" s="616">
        <v>26</v>
      </c>
    </row>
    <row r="9" spans="1:12" ht="14.1" customHeight="1">
      <c r="A9" s="109">
        <v>4</v>
      </c>
      <c r="B9" s="155" t="s">
        <v>518</v>
      </c>
      <c r="C9" s="201"/>
      <c r="D9" s="201"/>
      <c r="E9" s="201">
        <f>'SOC CONT N BENEFIT'!G20</f>
        <v>35188000</v>
      </c>
      <c r="F9" s="616">
        <v>17</v>
      </c>
      <c r="G9" s="155"/>
      <c r="H9" s="184"/>
      <c r="I9" s="201"/>
      <c r="J9" s="201"/>
      <c r="K9" s="201"/>
      <c r="L9" s="616"/>
    </row>
    <row r="10" spans="1:12" ht="14.1" customHeight="1">
      <c r="A10" s="109">
        <v>5</v>
      </c>
      <c r="B10" s="155" t="s">
        <v>480</v>
      </c>
      <c r="C10" s="201"/>
      <c r="D10" s="200"/>
      <c r="E10" s="200"/>
      <c r="F10" s="616"/>
      <c r="G10" s="182"/>
      <c r="H10" s="185"/>
      <c r="I10" s="201"/>
      <c r="J10" s="201"/>
      <c r="K10" s="201">
        <f>'Details of OH Cost'!G147</f>
        <v>50000000</v>
      </c>
      <c r="L10" s="616">
        <v>21</v>
      </c>
    </row>
    <row r="11" spans="1:12" ht="14.1" customHeight="1">
      <c r="A11" s="109">
        <v>6</v>
      </c>
      <c r="B11" s="155" t="s">
        <v>481</v>
      </c>
      <c r="C11" s="201">
        <f>'Personnel Details'!G44</f>
        <v>52092031.140000001</v>
      </c>
      <c r="D11" s="616">
        <v>16</v>
      </c>
      <c r="E11" s="201"/>
      <c r="F11" s="616"/>
      <c r="G11" s="155"/>
      <c r="H11" s="184"/>
      <c r="I11" s="201">
        <f>'Grant Details '!G8</f>
        <v>5000000</v>
      </c>
      <c r="J11" s="616">
        <v>53</v>
      </c>
      <c r="K11" s="201">
        <f>'Details of OH Cost'!G280</f>
        <v>20000000</v>
      </c>
      <c r="L11" s="616">
        <v>24</v>
      </c>
    </row>
    <row r="12" spans="1:12" ht="14.1" customHeight="1">
      <c r="A12" s="109">
        <v>7</v>
      </c>
      <c r="B12" s="155" t="s">
        <v>482</v>
      </c>
      <c r="C12" s="201">
        <f>'Personnel Details'!G43</f>
        <v>8041255.7899999917</v>
      </c>
      <c r="D12" s="616">
        <v>16</v>
      </c>
      <c r="E12" s="201"/>
      <c r="F12" s="616"/>
      <c r="G12" s="155"/>
      <c r="H12" s="184"/>
      <c r="I12" s="201"/>
      <c r="J12" s="201"/>
      <c r="K12" s="201">
        <f>'Details of OH Cost'!G313</f>
        <v>35000000</v>
      </c>
      <c r="L12" s="616">
        <v>25</v>
      </c>
    </row>
    <row r="13" spans="1:12" ht="14.1" customHeight="1">
      <c r="A13" s="109">
        <v>8</v>
      </c>
      <c r="B13" s="155" t="s">
        <v>483</v>
      </c>
      <c r="C13" s="201">
        <f>'Personnel Details'!G25</f>
        <v>210938997.94999999</v>
      </c>
      <c r="D13" s="616">
        <v>15</v>
      </c>
      <c r="E13" s="201"/>
      <c r="F13" s="616"/>
      <c r="G13" s="155"/>
      <c r="H13" s="184"/>
      <c r="I13" s="201"/>
      <c r="J13" s="201"/>
      <c r="K13" s="201">
        <f>'Details of OH Cost'!G407</f>
        <v>6000000</v>
      </c>
      <c r="L13" s="616">
        <v>27</v>
      </c>
    </row>
    <row r="14" spans="1:12" ht="14.1" customHeight="1">
      <c r="A14" s="109">
        <v>9</v>
      </c>
      <c r="B14" s="155" t="s">
        <v>484</v>
      </c>
      <c r="C14" s="201">
        <f>'Personnel Details'!G7</f>
        <v>3241508.8800000027</v>
      </c>
      <c r="D14" s="616">
        <v>15</v>
      </c>
      <c r="E14" s="201"/>
      <c r="F14" s="616"/>
      <c r="G14" s="155"/>
      <c r="H14" s="184"/>
      <c r="I14" s="201"/>
      <c r="J14" s="201"/>
      <c r="K14" s="201">
        <f>'Details of OH Cost'!G482</f>
        <v>9000000</v>
      </c>
      <c r="L14" s="616">
        <v>29</v>
      </c>
    </row>
    <row r="15" spans="1:12" ht="14.1" customHeight="1">
      <c r="A15" s="109">
        <v>10</v>
      </c>
      <c r="B15" s="155" t="s">
        <v>485</v>
      </c>
      <c r="C15" s="201">
        <f>'Personnel Details'!G31</f>
        <v>45596508.110000014</v>
      </c>
      <c r="D15" s="616">
        <v>15</v>
      </c>
      <c r="E15" s="201">
        <f>'SOC CONT N BENEFIT'!G14</f>
        <v>5332222000</v>
      </c>
      <c r="F15" s="616">
        <v>17</v>
      </c>
      <c r="G15" s="155"/>
      <c r="H15" s="184"/>
      <c r="I15" s="201"/>
      <c r="J15" s="201"/>
      <c r="K15" s="201">
        <f>'Details of OH Cost'!G579</f>
        <v>20297000000</v>
      </c>
      <c r="L15" s="616">
        <v>31</v>
      </c>
    </row>
    <row r="16" spans="1:12" ht="14.1" customHeight="1">
      <c r="A16" s="109">
        <v>11</v>
      </c>
      <c r="B16" s="155" t="s">
        <v>486</v>
      </c>
      <c r="C16" s="201"/>
      <c r="D16" s="616"/>
      <c r="E16" s="201"/>
      <c r="F16" s="201"/>
      <c r="G16" s="155"/>
      <c r="H16" s="184"/>
      <c r="I16" s="201"/>
      <c r="J16" s="201"/>
      <c r="K16" s="201">
        <f>'Details of OH Cost'!G722</f>
        <v>12500000</v>
      </c>
      <c r="L16" s="616">
        <v>35</v>
      </c>
    </row>
    <row r="17" spans="1:12" ht="14.1" customHeight="1">
      <c r="A17" s="109">
        <v>12</v>
      </c>
      <c r="B17" s="155" t="s">
        <v>377</v>
      </c>
      <c r="C17" s="201">
        <f>'Salary palliative and AG'!F36</f>
        <v>764845509.27999973</v>
      </c>
      <c r="D17" s="616">
        <v>16</v>
      </c>
      <c r="E17" s="201"/>
      <c r="F17" s="201"/>
      <c r="G17" s="155"/>
      <c r="H17" s="184"/>
      <c r="I17" s="201"/>
      <c r="J17" s="201"/>
      <c r="K17" s="201">
        <f>'Details of OH Cost'!G1003</f>
        <v>85000000</v>
      </c>
      <c r="L17" s="616" t="s">
        <v>1474</v>
      </c>
    </row>
    <row r="18" spans="1:12" ht="14.1" customHeight="1">
      <c r="A18" s="109">
        <v>13</v>
      </c>
      <c r="B18" s="155" t="s">
        <v>487</v>
      </c>
      <c r="C18" s="201"/>
      <c r="D18" s="616"/>
      <c r="E18" s="201"/>
      <c r="F18" s="201"/>
      <c r="G18" s="155"/>
      <c r="H18" s="184"/>
      <c r="I18" s="201"/>
      <c r="J18" s="201"/>
      <c r="K18" s="201">
        <f>'Details of OH Cost'!G1072</f>
        <v>10000000</v>
      </c>
      <c r="L18" s="616">
        <v>43</v>
      </c>
    </row>
    <row r="19" spans="1:12" ht="14.1" customHeight="1">
      <c r="A19" s="109">
        <v>14</v>
      </c>
      <c r="B19" s="155" t="s">
        <v>488</v>
      </c>
      <c r="C19" s="201">
        <f>'Personnel Details'!G34</f>
        <v>110120922.88999999</v>
      </c>
      <c r="D19" s="616">
        <v>15</v>
      </c>
      <c r="E19" s="201"/>
      <c r="F19" s="201"/>
      <c r="G19" s="155"/>
      <c r="H19" s="184"/>
      <c r="I19" s="201"/>
      <c r="J19" s="201"/>
      <c r="K19" s="201">
        <f>'Details of OH Cost'!G1110</f>
        <v>5000000</v>
      </c>
      <c r="L19" s="616">
        <v>44</v>
      </c>
    </row>
    <row r="20" spans="1:12" ht="14.1" customHeight="1">
      <c r="A20" s="109">
        <v>15</v>
      </c>
      <c r="B20" s="155" t="s">
        <v>489</v>
      </c>
      <c r="C20" s="201">
        <f>'Personnel Details'!G39</f>
        <v>2450343.0600000024</v>
      </c>
      <c r="D20" s="616">
        <v>15</v>
      </c>
      <c r="E20" s="201"/>
      <c r="F20" s="201"/>
      <c r="G20" s="155"/>
      <c r="H20" s="184"/>
      <c r="I20" s="201"/>
      <c r="J20" s="201"/>
      <c r="K20" s="201">
        <f>'Details of OH Cost'!G1150</f>
        <v>15000000</v>
      </c>
      <c r="L20" s="616">
        <v>45</v>
      </c>
    </row>
    <row r="21" spans="1:12" ht="14.1" customHeight="1">
      <c r="A21" s="109">
        <v>16</v>
      </c>
      <c r="B21" s="186" t="s">
        <v>490</v>
      </c>
      <c r="C21" s="201"/>
      <c r="D21" s="616"/>
      <c r="E21" s="202"/>
      <c r="F21" s="202"/>
      <c r="G21" s="186"/>
      <c r="H21" s="184"/>
      <c r="I21" s="201"/>
      <c r="J21" s="201"/>
      <c r="K21" s="201">
        <f>'Details of OH Cost'!G1391</f>
        <v>5000000</v>
      </c>
      <c r="L21" s="616">
        <v>51</v>
      </c>
    </row>
    <row r="22" spans="1:12" ht="14.1" customHeight="1">
      <c r="A22" s="109">
        <v>17</v>
      </c>
      <c r="B22" s="186" t="s">
        <v>491</v>
      </c>
      <c r="C22" s="201">
        <f>'Personnel Details'!G29</f>
        <v>385760578.43000007</v>
      </c>
      <c r="D22" s="616">
        <v>15</v>
      </c>
      <c r="E22" s="202"/>
      <c r="F22" s="202"/>
      <c r="G22" s="186"/>
      <c r="H22" s="184"/>
      <c r="I22" s="201"/>
      <c r="J22" s="201"/>
      <c r="K22" s="201">
        <f>'Details of OH Cost'!G1194</f>
        <v>12000000</v>
      </c>
      <c r="L22" s="616">
        <v>46</v>
      </c>
    </row>
    <row r="23" spans="1:12" ht="14.1" customHeight="1">
      <c r="A23" s="109">
        <v>18</v>
      </c>
      <c r="B23" s="186" t="s">
        <v>372</v>
      </c>
      <c r="C23" s="201"/>
      <c r="D23" s="616"/>
      <c r="E23" s="202"/>
      <c r="F23" s="202"/>
      <c r="G23" s="198"/>
      <c r="H23" s="184"/>
      <c r="I23" s="201"/>
      <c r="J23" s="201"/>
      <c r="K23" s="201"/>
      <c r="L23" s="616"/>
    </row>
    <row r="24" spans="1:12" ht="14.1" customHeight="1">
      <c r="A24" s="109">
        <v>19</v>
      </c>
      <c r="B24" s="186" t="s">
        <v>492</v>
      </c>
      <c r="C24" s="201">
        <f>'Personnel Details'!G54</f>
        <v>32987386.840000004</v>
      </c>
      <c r="D24" s="616">
        <v>16</v>
      </c>
      <c r="E24" s="202"/>
      <c r="F24" s="202"/>
      <c r="G24" s="186"/>
      <c r="H24" s="184"/>
      <c r="I24" s="201"/>
      <c r="J24" s="201"/>
      <c r="K24" s="201">
        <f>'Details of OH Cost'!G777</f>
        <v>227000000</v>
      </c>
      <c r="L24" s="616">
        <v>36</v>
      </c>
    </row>
    <row r="25" spans="1:12" ht="14.1" customHeight="1">
      <c r="A25" s="109">
        <v>20</v>
      </c>
      <c r="B25" s="182" t="s">
        <v>277</v>
      </c>
      <c r="C25" s="201">
        <f>'Personnel Details'!G6</f>
        <v>37007444.430000007</v>
      </c>
      <c r="D25" s="616">
        <v>15</v>
      </c>
      <c r="E25" s="202"/>
      <c r="F25" s="202"/>
      <c r="G25" s="186"/>
      <c r="H25" s="184"/>
      <c r="I25" s="201"/>
      <c r="J25" s="201"/>
      <c r="K25" s="201"/>
      <c r="L25" s="616"/>
    </row>
    <row r="26" spans="1:12" ht="14.1" customHeight="1">
      <c r="A26" s="109">
        <v>21</v>
      </c>
      <c r="B26" s="155" t="s">
        <v>493</v>
      </c>
      <c r="C26" s="201"/>
      <c r="D26" s="616"/>
      <c r="E26" s="202"/>
      <c r="F26" s="202"/>
      <c r="G26" s="186"/>
      <c r="H26" s="184"/>
      <c r="I26" s="201"/>
      <c r="J26" s="201"/>
      <c r="K26" s="201"/>
      <c r="L26" s="616"/>
    </row>
    <row r="27" spans="1:12" ht="14.1" customHeight="1">
      <c r="A27" s="109">
        <v>22</v>
      </c>
      <c r="B27" s="155" t="s">
        <v>494</v>
      </c>
      <c r="C27" s="201">
        <f>'Personnel Details'!G10</f>
        <v>20586677.639999997</v>
      </c>
      <c r="D27" s="616">
        <v>15</v>
      </c>
      <c r="E27" s="202"/>
      <c r="F27" s="202"/>
      <c r="G27" s="186"/>
      <c r="H27" s="184"/>
      <c r="I27" s="201"/>
      <c r="J27" s="201"/>
      <c r="K27" s="201"/>
      <c r="L27" s="616"/>
    </row>
    <row r="28" spans="1:12" ht="14.1" customHeight="1">
      <c r="A28" s="109">
        <v>23</v>
      </c>
      <c r="B28" s="155" t="s">
        <v>290</v>
      </c>
      <c r="C28" s="201">
        <f>'Personnel Details'!G13</f>
        <v>451763.18999999762</v>
      </c>
      <c r="D28" s="616">
        <v>15</v>
      </c>
      <c r="E28" s="202"/>
      <c r="F28" s="202"/>
      <c r="G28" s="186"/>
      <c r="H28" s="184"/>
      <c r="I28" s="201"/>
      <c r="J28" s="201"/>
      <c r="K28" s="201"/>
      <c r="L28" s="616"/>
    </row>
    <row r="29" spans="1:12" ht="14.1" customHeight="1">
      <c r="A29" s="109">
        <v>24</v>
      </c>
      <c r="B29" s="155" t="s">
        <v>495</v>
      </c>
      <c r="C29" s="201">
        <f>'Personnel Details'!G16</f>
        <v>9677685.4399999976</v>
      </c>
      <c r="D29" s="616">
        <v>15</v>
      </c>
      <c r="E29" s="202"/>
      <c r="F29" s="202"/>
      <c r="G29" s="186"/>
      <c r="H29" s="184"/>
      <c r="I29" s="201"/>
      <c r="J29" s="201"/>
      <c r="K29" s="201"/>
      <c r="L29" s="616"/>
    </row>
    <row r="30" spans="1:12" ht="14.1" customHeight="1">
      <c r="A30" s="109">
        <v>25</v>
      </c>
      <c r="B30" s="155" t="s">
        <v>496</v>
      </c>
      <c r="C30" s="201">
        <f>'Personnel Details'!G18</f>
        <v>29425622.859999985</v>
      </c>
      <c r="D30" s="616">
        <v>15</v>
      </c>
      <c r="E30" s="202"/>
      <c r="F30" s="202"/>
      <c r="G30" s="186"/>
      <c r="H30" s="184"/>
      <c r="I30" s="201"/>
      <c r="J30" s="201"/>
      <c r="K30" s="201">
        <f>'Details of OH Cost'!G30</f>
        <v>39000000</v>
      </c>
      <c r="L30" s="818">
        <v>18</v>
      </c>
    </row>
    <row r="31" spans="1:12" ht="14.1" customHeight="1">
      <c r="A31" s="109">
        <v>26</v>
      </c>
      <c r="B31" s="155" t="s">
        <v>302</v>
      </c>
      <c r="C31" s="201">
        <f>'Personnel Details'!G19</f>
        <v>4008732466.0799999</v>
      </c>
      <c r="D31" s="616">
        <v>15</v>
      </c>
      <c r="E31" s="202"/>
      <c r="F31" s="202"/>
      <c r="G31" s="186"/>
      <c r="H31" s="184"/>
      <c r="I31" s="201"/>
      <c r="J31" s="201"/>
      <c r="K31" s="201"/>
      <c r="L31" s="184"/>
    </row>
    <row r="32" spans="1:12" ht="14.1" customHeight="1">
      <c r="A32" s="109">
        <v>27</v>
      </c>
      <c r="B32" s="155" t="s">
        <v>497</v>
      </c>
      <c r="C32" s="201">
        <f>'Personnel Details'!G21</f>
        <v>54329019.050000012</v>
      </c>
      <c r="D32" s="616">
        <v>15</v>
      </c>
      <c r="E32" s="202"/>
      <c r="F32" s="202"/>
      <c r="G32" s="186"/>
      <c r="H32" s="184"/>
      <c r="I32" s="201"/>
      <c r="J32" s="201"/>
      <c r="K32" s="201"/>
      <c r="L32" s="818"/>
    </row>
    <row r="33" spans="1:12" ht="14.1" customHeight="1">
      <c r="A33" s="109">
        <v>28</v>
      </c>
      <c r="B33" s="155" t="s">
        <v>312</v>
      </c>
      <c r="C33" s="201">
        <f>'Personnel Details'!G24</f>
        <v>12963455.160000004</v>
      </c>
      <c r="D33" s="616">
        <v>15</v>
      </c>
      <c r="E33" s="202"/>
      <c r="F33" s="202"/>
      <c r="G33" s="186"/>
      <c r="H33" s="184"/>
      <c r="I33" s="201"/>
      <c r="J33" s="201"/>
      <c r="K33" s="201"/>
      <c r="L33" s="818"/>
    </row>
    <row r="34" spans="1:12" ht="14.1" customHeight="1">
      <c r="A34" s="109">
        <v>29</v>
      </c>
      <c r="B34" s="155" t="s">
        <v>498</v>
      </c>
      <c r="C34" s="201">
        <f>'Personnel Details'!G26</f>
        <v>16639324.530000001</v>
      </c>
      <c r="D34" s="616">
        <v>15</v>
      </c>
      <c r="E34" s="199"/>
      <c r="F34" s="199"/>
      <c r="G34" s="186"/>
      <c r="H34" s="184"/>
      <c r="I34" s="201"/>
      <c r="J34" s="201"/>
      <c r="K34" s="201"/>
      <c r="L34" s="818"/>
    </row>
    <row r="35" spans="1:12" ht="14.1" customHeight="1">
      <c r="A35" s="109">
        <v>30</v>
      </c>
      <c r="B35" s="155" t="s">
        <v>499</v>
      </c>
      <c r="C35" s="201">
        <f>'Personnel Details'!G27</f>
        <v>12672975.960000008</v>
      </c>
      <c r="D35" s="616">
        <v>15</v>
      </c>
      <c r="E35" s="199"/>
      <c r="F35" s="199"/>
      <c r="G35" s="186"/>
      <c r="H35" s="184"/>
      <c r="I35" s="201"/>
      <c r="J35" s="201"/>
      <c r="K35" s="201">
        <f>'Details of OH Cost'!G855</f>
        <v>12500000</v>
      </c>
      <c r="L35" s="818">
        <v>38</v>
      </c>
    </row>
    <row r="36" spans="1:12" ht="14.1" customHeight="1">
      <c r="A36" s="109">
        <v>31</v>
      </c>
      <c r="B36" s="155" t="s">
        <v>500</v>
      </c>
      <c r="C36" s="201">
        <f>'Personnel Details'!G28</f>
        <v>18019881.780000001</v>
      </c>
      <c r="D36" s="616">
        <v>15</v>
      </c>
      <c r="E36" s="199"/>
      <c r="F36" s="199"/>
      <c r="G36" s="186"/>
      <c r="H36" s="184"/>
      <c r="I36" s="201"/>
      <c r="J36" s="201"/>
      <c r="K36" s="201">
        <f>'Details of OH Cost'!G900</f>
        <v>40000000</v>
      </c>
      <c r="L36" s="818">
        <v>39</v>
      </c>
    </row>
    <row r="37" spans="1:12" ht="14.1" customHeight="1">
      <c r="A37" s="109">
        <v>32</v>
      </c>
      <c r="B37" s="155" t="s">
        <v>501</v>
      </c>
      <c r="C37" s="201">
        <f>'Personnel Details'!G32</f>
        <v>130284614.79000008</v>
      </c>
      <c r="D37" s="616">
        <v>15</v>
      </c>
      <c r="E37" s="199"/>
      <c r="F37" s="199"/>
      <c r="G37" s="186"/>
      <c r="H37" s="184"/>
      <c r="I37" s="201"/>
      <c r="J37" s="201"/>
      <c r="K37" s="201">
        <f>'Details of OH Cost'!G1319</f>
        <v>10000000</v>
      </c>
      <c r="L37" s="818" t="s">
        <v>1477</v>
      </c>
    </row>
    <row r="38" spans="1:12" ht="14.1" customHeight="1">
      <c r="A38" s="109">
        <v>33</v>
      </c>
      <c r="B38" s="155" t="s">
        <v>502</v>
      </c>
      <c r="C38" s="201">
        <f>'Personnel Details'!G33</f>
        <v>52254890.389999986</v>
      </c>
      <c r="D38" s="616">
        <v>15</v>
      </c>
      <c r="E38" s="199"/>
      <c r="F38" s="199"/>
      <c r="G38" s="186"/>
      <c r="H38" s="184"/>
      <c r="I38" s="201"/>
      <c r="J38" s="201"/>
      <c r="K38" s="201"/>
      <c r="L38" s="818"/>
    </row>
    <row r="39" spans="1:12" ht="14.1" customHeight="1">
      <c r="A39" s="109">
        <v>34</v>
      </c>
      <c r="B39" s="182" t="s">
        <v>503</v>
      </c>
      <c r="C39" s="201">
        <f>'Personnel Details'!G35</f>
        <v>89993658.49000001</v>
      </c>
      <c r="D39" s="616">
        <v>15</v>
      </c>
      <c r="E39" s="199"/>
      <c r="F39" s="199"/>
      <c r="G39" s="186"/>
      <c r="H39" s="184"/>
      <c r="I39" s="201"/>
      <c r="J39" s="201"/>
      <c r="K39" s="201"/>
      <c r="L39" s="818"/>
    </row>
    <row r="40" spans="1:12" ht="14.1" customHeight="1">
      <c r="A40" s="109">
        <v>35</v>
      </c>
      <c r="B40" s="155" t="s">
        <v>504</v>
      </c>
      <c r="C40" s="201">
        <f>'Personnel Details'!G36</f>
        <v>353288.51000000536</v>
      </c>
      <c r="D40" s="616">
        <v>15</v>
      </c>
      <c r="E40" s="199"/>
      <c r="F40" s="199"/>
      <c r="G40" s="186"/>
      <c r="H40" s="184"/>
      <c r="I40" s="201"/>
      <c r="J40" s="201"/>
      <c r="K40" s="201"/>
      <c r="L40" s="818"/>
    </row>
    <row r="41" spans="1:12" ht="14.1" customHeight="1">
      <c r="A41" s="109">
        <v>36</v>
      </c>
      <c r="B41" s="155" t="s">
        <v>505</v>
      </c>
      <c r="C41" s="201">
        <f>'Personnel Details'!G37</f>
        <v>13745262.060000002</v>
      </c>
      <c r="D41" s="616">
        <v>15</v>
      </c>
      <c r="E41" s="199"/>
      <c r="F41" s="199"/>
      <c r="G41" s="186"/>
      <c r="H41" s="184"/>
      <c r="I41" s="201"/>
      <c r="J41" s="201"/>
      <c r="K41" s="201"/>
      <c r="L41" s="818"/>
    </row>
    <row r="42" spans="1:12" ht="14.1" customHeight="1">
      <c r="A42" s="109">
        <v>37</v>
      </c>
      <c r="B42" s="155" t="s">
        <v>506</v>
      </c>
      <c r="C42" s="201">
        <f>'Personnel Details'!G38</f>
        <v>2185880.1400000006</v>
      </c>
      <c r="D42" s="616">
        <v>15</v>
      </c>
      <c r="E42" s="199"/>
      <c r="F42" s="199"/>
      <c r="G42" s="186"/>
      <c r="H42" s="184"/>
      <c r="I42" s="201"/>
      <c r="J42" s="201"/>
      <c r="K42" s="201"/>
      <c r="L42" s="818"/>
    </row>
    <row r="43" spans="1:12" ht="14.1" customHeight="1">
      <c r="A43" s="109">
        <v>38</v>
      </c>
      <c r="B43" s="155" t="s">
        <v>507</v>
      </c>
      <c r="C43" s="201">
        <f>'Personnel Details'!G40</f>
        <v>73904617.580000043</v>
      </c>
      <c r="D43" s="616">
        <v>15</v>
      </c>
      <c r="E43" s="199"/>
      <c r="F43" s="199"/>
      <c r="G43" s="186"/>
      <c r="H43" s="184"/>
      <c r="I43" s="201"/>
      <c r="J43" s="201"/>
      <c r="K43" s="201"/>
      <c r="L43" s="818"/>
    </row>
    <row r="44" spans="1:12" s="203" customFormat="1" ht="14.1" customHeight="1">
      <c r="A44" s="109">
        <v>39</v>
      </c>
      <c r="B44" s="155" t="s">
        <v>508</v>
      </c>
      <c r="C44" s="201">
        <f>'Personnel Details'!G45</f>
        <v>1358413.25</v>
      </c>
      <c r="D44" s="616">
        <v>16</v>
      </c>
      <c r="E44" s="38"/>
      <c r="F44" s="38"/>
      <c r="G44" s="38"/>
      <c r="H44" s="38"/>
      <c r="I44" s="201"/>
      <c r="J44" s="201"/>
      <c r="K44" s="201">
        <f>'Details of OH Cost'!G816</f>
        <v>18500000</v>
      </c>
      <c r="L44" s="818" t="s">
        <v>1472</v>
      </c>
    </row>
    <row r="45" spans="1:12" s="203" customFormat="1" ht="14.1" customHeight="1">
      <c r="A45" s="109">
        <v>40</v>
      </c>
      <c r="B45" s="155" t="s">
        <v>509</v>
      </c>
      <c r="C45" s="201">
        <f>'Personnel Details'!I46</f>
        <v>2350711952.1799998</v>
      </c>
      <c r="D45" s="616">
        <v>16</v>
      </c>
      <c r="E45" s="38"/>
      <c r="F45" s="38"/>
      <c r="G45" s="38"/>
      <c r="H45" s="38"/>
      <c r="I45" s="201"/>
      <c r="J45" s="201"/>
      <c r="K45" s="201">
        <f>'Details of OH Cost'!G649</f>
        <v>28000000</v>
      </c>
      <c r="L45" s="818" t="s">
        <v>704</v>
      </c>
    </row>
    <row r="46" spans="1:12" s="203" customFormat="1" ht="14.1" customHeight="1">
      <c r="A46" s="109">
        <v>41</v>
      </c>
      <c r="B46" s="155" t="s">
        <v>510</v>
      </c>
      <c r="C46" s="201">
        <f>'Personnel Details'!G47</f>
        <v>23937823.299999982</v>
      </c>
      <c r="D46" s="616">
        <v>16</v>
      </c>
      <c r="E46" s="38"/>
      <c r="F46" s="38"/>
      <c r="G46" s="38"/>
      <c r="H46" s="38"/>
      <c r="I46" s="201"/>
      <c r="J46" s="201"/>
      <c r="K46" s="201"/>
      <c r="L46" s="818"/>
    </row>
    <row r="47" spans="1:12" s="203" customFormat="1" ht="14.1" customHeight="1">
      <c r="A47" s="109">
        <v>42</v>
      </c>
      <c r="B47" s="155" t="s">
        <v>511</v>
      </c>
      <c r="C47" s="201">
        <f>'Personnel Details'!G48</f>
        <v>15969971.479999989</v>
      </c>
      <c r="D47" s="616">
        <v>16</v>
      </c>
      <c r="E47" s="38"/>
      <c r="F47" s="38"/>
      <c r="G47" s="38"/>
      <c r="H47" s="38"/>
      <c r="I47" s="201"/>
      <c r="J47" s="201"/>
      <c r="K47" s="201"/>
      <c r="L47" s="818"/>
    </row>
    <row r="48" spans="1:12" s="203" customFormat="1" ht="14.1" customHeight="1">
      <c r="A48" s="109">
        <v>43</v>
      </c>
      <c r="B48" s="155" t="s">
        <v>516</v>
      </c>
      <c r="C48" s="201">
        <f>'Personnel Details'!G50</f>
        <v>5181747.400000006</v>
      </c>
      <c r="D48" s="616">
        <v>16</v>
      </c>
      <c r="E48" s="38"/>
      <c r="F48" s="38"/>
      <c r="G48" s="38"/>
      <c r="H48" s="38"/>
      <c r="I48" s="201"/>
      <c r="J48" s="201"/>
      <c r="K48" s="201">
        <f>'Details of OH Cost'!G519</f>
        <v>5000000</v>
      </c>
      <c r="L48" s="818" t="s">
        <v>701</v>
      </c>
    </row>
    <row r="49" spans="1:12" s="203" customFormat="1" ht="14.1" customHeight="1">
      <c r="A49" s="109">
        <v>44</v>
      </c>
      <c r="B49" s="155" t="s">
        <v>512</v>
      </c>
      <c r="C49" s="201">
        <f>'Personnel Details'!G52</f>
        <v>5358484.2199999988</v>
      </c>
      <c r="D49" s="616">
        <v>16</v>
      </c>
      <c r="E49" s="38"/>
      <c r="F49" s="38"/>
      <c r="G49" s="38"/>
      <c r="H49" s="38"/>
      <c r="I49" s="201"/>
      <c r="J49" s="201"/>
      <c r="K49" s="201">
        <f>'Details of OH Cost'!G936</f>
        <v>18000000</v>
      </c>
      <c r="L49" s="818" t="s">
        <v>1473</v>
      </c>
    </row>
    <row r="50" spans="1:12" s="203" customFormat="1" ht="14.1" customHeight="1">
      <c r="A50" s="109">
        <v>45</v>
      </c>
      <c r="B50" s="155" t="s">
        <v>513</v>
      </c>
      <c r="C50" s="201">
        <f>'Personnel Details'!G53</f>
        <v>12533279.979999989</v>
      </c>
      <c r="D50" s="616">
        <v>16</v>
      </c>
      <c r="E50" s="38"/>
      <c r="F50" s="38"/>
      <c r="G50" s="38"/>
      <c r="H50" s="38"/>
      <c r="I50" s="201"/>
      <c r="J50" s="201"/>
      <c r="K50" s="201"/>
      <c r="L50" s="818"/>
    </row>
    <row r="51" spans="1:12" s="203" customFormat="1" ht="14.1" customHeight="1">
      <c r="A51" s="109">
        <v>46</v>
      </c>
      <c r="B51" s="155" t="s">
        <v>381</v>
      </c>
      <c r="C51" s="201">
        <f>'Personnel Details'!G63</f>
        <v>1594638.2300000042</v>
      </c>
      <c r="D51" s="616">
        <v>16</v>
      </c>
      <c r="E51" s="38"/>
      <c r="F51" s="38"/>
      <c r="G51" s="38"/>
      <c r="H51" s="38"/>
      <c r="I51" s="201"/>
      <c r="J51" s="201"/>
      <c r="K51" s="201"/>
      <c r="L51" s="818"/>
    </row>
    <row r="52" spans="1:12" s="203" customFormat="1" ht="14.1" customHeight="1">
      <c r="A52" s="109">
        <v>47</v>
      </c>
      <c r="B52" s="155" t="s">
        <v>383</v>
      </c>
      <c r="C52" s="201">
        <f>'Personnel Details'!G64</f>
        <v>83008.95000000298</v>
      </c>
      <c r="D52" s="616">
        <v>16</v>
      </c>
      <c r="E52" s="38"/>
      <c r="F52" s="38"/>
      <c r="G52" s="38"/>
      <c r="H52" s="38"/>
      <c r="I52" s="201"/>
      <c r="J52" s="201"/>
      <c r="K52" s="201"/>
      <c r="L52" s="818"/>
    </row>
    <row r="53" spans="1:12" s="203" customFormat="1" ht="14.1" customHeight="1">
      <c r="A53" s="109">
        <v>48</v>
      </c>
      <c r="B53" s="182" t="s">
        <v>385</v>
      </c>
      <c r="C53" s="201">
        <f>'Personnel Details'!G65</f>
        <v>18596519.189999998</v>
      </c>
      <c r="D53" s="616">
        <v>16</v>
      </c>
      <c r="E53" s="38"/>
      <c r="F53" s="38"/>
      <c r="G53" s="38"/>
      <c r="H53" s="38"/>
      <c r="I53" s="201"/>
      <c r="J53" s="201"/>
      <c r="K53" s="201">
        <f>'Details of OH Cost'!G429</f>
        <v>66500000</v>
      </c>
      <c r="L53" s="818">
        <v>28</v>
      </c>
    </row>
    <row r="54" spans="1:12" s="203" customFormat="1" ht="14.1" customHeight="1">
      <c r="A54" s="109">
        <v>49</v>
      </c>
      <c r="B54" s="155" t="s">
        <v>515</v>
      </c>
      <c r="C54" s="201">
        <f>'Personnel Details'!G66</f>
        <v>7671259.5599999875</v>
      </c>
      <c r="D54" s="616">
        <v>16</v>
      </c>
      <c r="E54" s="38"/>
      <c r="F54" s="38"/>
      <c r="G54" s="38"/>
      <c r="H54" s="38"/>
      <c r="I54" s="201"/>
      <c r="J54" s="201"/>
      <c r="K54" s="201"/>
      <c r="L54" s="818"/>
    </row>
    <row r="55" spans="1:12" s="203" customFormat="1" ht="14.1" customHeight="1">
      <c r="A55" s="109">
        <v>50</v>
      </c>
      <c r="B55" s="155" t="s">
        <v>393</v>
      </c>
      <c r="C55" s="201">
        <f>'Personnel Details'!G69</f>
        <v>64529118.860000014</v>
      </c>
      <c r="D55" s="616">
        <v>16</v>
      </c>
      <c r="E55" s="38"/>
      <c r="F55" s="38"/>
      <c r="G55" s="38"/>
      <c r="H55" s="38"/>
      <c r="I55" s="201"/>
      <c r="J55" s="201"/>
      <c r="K55" s="201"/>
      <c r="L55" s="818"/>
    </row>
    <row r="56" spans="1:12" s="203" customFormat="1" ht="14.1" customHeight="1">
      <c r="A56" s="109">
        <v>51</v>
      </c>
      <c r="B56" s="155" t="s">
        <v>395</v>
      </c>
      <c r="C56" s="201">
        <f>'Personnel Details'!G70</f>
        <v>36204042.080000013</v>
      </c>
      <c r="D56" s="616">
        <v>16</v>
      </c>
      <c r="E56" s="38"/>
      <c r="F56" s="38"/>
      <c r="G56" s="38"/>
      <c r="H56" s="38"/>
      <c r="I56" s="201"/>
      <c r="J56" s="201"/>
      <c r="K56" s="201">
        <f>'Details of OH Cost'!G1450</f>
        <v>11248500</v>
      </c>
      <c r="L56" s="818" t="s">
        <v>1479</v>
      </c>
    </row>
    <row r="57" spans="1:12" s="203" customFormat="1" ht="14.1" customHeight="1">
      <c r="A57" s="109">
        <v>52</v>
      </c>
      <c r="B57" s="155" t="s">
        <v>397</v>
      </c>
      <c r="C57" s="201">
        <f>'Personnel Details'!G71</f>
        <v>46412408.590000033</v>
      </c>
      <c r="D57" s="616">
        <v>16</v>
      </c>
      <c r="E57" s="38"/>
      <c r="F57" s="38"/>
      <c r="G57" s="38"/>
      <c r="H57" s="38"/>
      <c r="I57" s="201"/>
      <c r="J57" s="201"/>
      <c r="K57" s="201"/>
      <c r="L57" s="818"/>
    </row>
    <row r="58" spans="1:12" s="203" customFormat="1" ht="14.1" customHeight="1">
      <c r="A58" s="109">
        <v>53</v>
      </c>
      <c r="B58" s="155" t="s">
        <v>399</v>
      </c>
      <c r="C58" s="201">
        <f>'Personnel Details'!G72</f>
        <v>10892220.130000003</v>
      </c>
      <c r="D58" s="616">
        <v>16</v>
      </c>
      <c r="E58" s="38"/>
      <c r="F58" s="38"/>
      <c r="G58" s="38"/>
      <c r="H58" s="38"/>
      <c r="I58" s="201"/>
      <c r="J58" s="201"/>
      <c r="K58" s="201"/>
      <c r="L58" s="818"/>
    </row>
    <row r="59" spans="1:12" s="203" customFormat="1" ht="14.1" customHeight="1">
      <c r="A59" s="109">
        <v>54</v>
      </c>
      <c r="B59" s="155" t="s">
        <v>403</v>
      </c>
      <c r="C59" s="201">
        <f>'Personnel Details'!G74</f>
        <v>41642245.640000105</v>
      </c>
      <c r="D59" s="616">
        <v>16</v>
      </c>
      <c r="E59" s="38"/>
      <c r="F59" s="38"/>
      <c r="G59" s="38"/>
      <c r="H59" s="38"/>
      <c r="I59" s="201"/>
      <c r="J59" s="201"/>
      <c r="K59" s="201"/>
      <c r="L59" s="818"/>
    </row>
    <row r="60" spans="1:12" s="203" customFormat="1" ht="14.1" customHeight="1">
      <c r="A60" s="109">
        <v>55</v>
      </c>
      <c r="B60" s="155" t="s">
        <v>407</v>
      </c>
      <c r="C60" s="201">
        <f>'Personnel Details'!G76</f>
        <v>18511939.190000001</v>
      </c>
      <c r="D60" s="616">
        <v>16</v>
      </c>
      <c r="E60" s="38"/>
      <c r="F60" s="38"/>
      <c r="G60" s="38"/>
      <c r="H60" s="38"/>
      <c r="I60" s="201"/>
      <c r="J60" s="201"/>
      <c r="K60" s="201"/>
      <c r="L60" s="818"/>
    </row>
    <row r="61" spans="1:12" s="203" customFormat="1" ht="14.1" customHeight="1">
      <c r="A61" s="109">
        <v>56</v>
      </c>
      <c r="B61" s="155" t="s">
        <v>514</v>
      </c>
      <c r="C61" s="201"/>
      <c r="D61" s="38"/>
      <c r="E61" s="38"/>
      <c r="F61" s="38"/>
      <c r="G61" s="38"/>
      <c r="H61" s="38"/>
      <c r="I61" s="201"/>
      <c r="J61" s="818"/>
      <c r="K61" s="201"/>
      <c r="L61" s="818"/>
    </row>
    <row r="62" spans="1:12" s="203" customFormat="1" ht="14.1" customHeight="1">
      <c r="A62" s="109">
        <v>57</v>
      </c>
      <c r="B62" s="155" t="s">
        <v>368</v>
      </c>
      <c r="C62" s="201"/>
      <c r="D62" s="38"/>
      <c r="E62" s="38"/>
      <c r="F62" s="38"/>
      <c r="G62" s="38"/>
      <c r="H62" s="38"/>
      <c r="I62" s="201">
        <f>'Grant Details '!G20</f>
        <v>180000000</v>
      </c>
      <c r="J62" s="818">
        <v>53</v>
      </c>
      <c r="K62" s="201"/>
      <c r="L62" s="818"/>
    </row>
    <row r="63" spans="1:12" s="203" customFormat="1" ht="14.1" customHeight="1">
      <c r="A63" s="109">
        <v>58</v>
      </c>
      <c r="B63" s="155" t="s">
        <v>416</v>
      </c>
      <c r="C63" s="201">
        <f>'Personnel Details'!I81</f>
        <v>641396598.88999999</v>
      </c>
      <c r="D63" s="616">
        <v>16</v>
      </c>
      <c r="E63" s="38"/>
      <c r="F63" s="38"/>
      <c r="G63" s="38"/>
      <c r="H63" s="38"/>
      <c r="I63" s="201"/>
      <c r="J63" s="818"/>
      <c r="K63" s="201"/>
      <c r="L63" s="818"/>
    </row>
    <row r="64" spans="1:12" s="203" customFormat="1" ht="14.1" customHeight="1">
      <c r="A64" s="109">
        <v>59</v>
      </c>
      <c r="B64" s="155" t="s">
        <v>530</v>
      </c>
      <c r="C64" s="201"/>
      <c r="D64" s="38"/>
      <c r="E64" s="38"/>
      <c r="F64" s="38"/>
      <c r="G64" s="38"/>
      <c r="H64" s="38"/>
      <c r="I64" s="201"/>
      <c r="J64" s="818"/>
      <c r="K64" s="201">
        <f>'Details of OH Cost'!G606</f>
        <v>12000000</v>
      </c>
      <c r="L64" s="818" t="s">
        <v>703</v>
      </c>
    </row>
    <row r="65" spans="1:12" s="203" customFormat="1" ht="14.1" customHeight="1">
      <c r="A65" s="109">
        <v>60</v>
      </c>
      <c r="B65" s="155" t="s">
        <v>637</v>
      </c>
      <c r="C65" s="201"/>
      <c r="D65" s="38"/>
      <c r="E65" s="38"/>
      <c r="F65" s="38"/>
      <c r="G65" s="38">
        <f>'Transfer Details'!G8</f>
        <v>3200000000</v>
      </c>
      <c r="H65" s="818">
        <v>54</v>
      </c>
      <c r="I65" s="201"/>
      <c r="J65" s="818"/>
      <c r="K65" s="201"/>
      <c r="L65" s="818"/>
    </row>
    <row r="66" spans="1:12" s="203" customFormat="1" ht="14.1" customHeight="1">
      <c r="A66" s="109">
        <v>61</v>
      </c>
      <c r="B66" s="155" t="s">
        <v>672</v>
      </c>
      <c r="C66" s="201"/>
      <c r="D66" s="38"/>
      <c r="E66" s="38"/>
      <c r="F66" s="38"/>
      <c r="G66" s="38"/>
      <c r="H66" s="38"/>
      <c r="I66" s="201"/>
      <c r="J66" s="818"/>
      <c r="K66" s="201">
        <f>'Details of OH Cost'!G190</f>
        <v>3000000</v>
      </c>
      <c r="L66" s="818">
        <v>22</v>
      </c>
    </row>
    <row r="67" spans="1:12" s="203" customFormat="1" ht="14.1" customHeight="1">
      <c r="A67" s="109">
        <v>62</v>
      </c>
      <c r="B67" s="155" t="s">
        <v>415</v>
      </c>
      <c r="C67" s="201"/>
      <c r="D67" s="38"/>
      <c r="E67" s="38"/>
      <c r="F67" s="38"/>
      <c r="G67" s="38"/>
      <c r="H67" s="38"/>
      <c r="I67" s="201"/>
      <c r="J67" s="818"/>
      <c r="K67" s="201">
        <f>'Details of OH Cost'!G1236</f>
        <v>25000000</v>
      </c>
      <c r="L67" s="818" t="s">
        <v>1475</v>
      </c>
    </row>
    <row r="68" spans="1:12" s="203" customFormat="1" ht="14.1" customHeight="1">
      <c r="A68" s="109">
        <v>63</v>
      </c>
      <c r="B68" s="155" t="s">
        <v>779</v>
      </c>
      <c r="C68" s="201"/>
      <c r="D68" s="38"/>
      <c r="E68" s="38"/>
      <c r="F68" s="38"/>
      <c r="G68" s="38"/>
      <c r="H68" s="38"/>
      <c r="I68" s="201"/>
      <c r="J68" s="818"/>
      <c r="K68" s="201">
        <f>'Details of OH Cost'!G1268</f>
        <v>2000000</v>
      </c>
      <c r="L68" s="818" t="s">
        <v>1476</v>
      </c>
    </row>
    <row r="69" spans="1:12" s="203" customFormat="1" ht="14.1" customHeight="1">
      <c r="A69" s="109">
        <v>64</v>
      </c>
      <c r="B69" s="155" t="s">
        <v>673</v>
      </c>
      <c r="C69" s="201"/>
      <c r="D69" s="38"/>
      <c r="E69" s="38"/>
      <c r="F69" s="38"/>
      <c r="G69" s="38"/>
      <c r="H69" s="38"/>
      <c r="I69" s="201"/>
      <c r="J69" s="818"/>
      <c r="K69" s="201">
        <f>'Details of OH Cost'!G232</f>
        <v>12000000</v>
      </c>
      <c r="L69" s="818">
        <v>23</v>
      </c>
    </row>
    <row r="70" spans="1:12" s="203" customFormat="1" ht="14.1" customHeight="1">
      <c r="A70" s="109">
        <v>65</v>
      </c>
      <c r="B70" s="155" t="s">
        <v>1324</v>
      </c>
      <c r="C70" s="201"/>
      <c r="D70" s="38"/>
      <c r="E70" s="201">
        <f>'SOC CONT N BENEFIT'!F26</f>
        <v>700000000</v>
      </c>
      <c r="F70" s="818">
        <v>17</v>
      </c>
      <c r="G70" s="38"/>
      <c r="H70" s="38"/>
      <c r="I70" s="201"/>
      <c r="J70" s="818"/>
      <c r="K70" s="201"/>
      <c r="L70" s="818"/>
    </row>
    <row r="71" spans="1:12" s="203" customFormat="1" ht="14.1" customHeight="1">
      <c r="A71" s="109">
        <v>66</v>
      </c>
      <c r="B71" s="155" t="s">
        <v>1334</v>
      </c>
      <c r="C71" s="201"/>
      <c r="D71" s="38"/>
      <c r="E71" s="38"/>
      <c r="F71" s="38"/>
      <c r="G71" s="38"/>
      <c r="H71" s="38"/>
      <c r="I71" s="201">
        <f>'Grant Details '!G24</f>
        <v>2050000000</v>
      </c>
      <c r="J71" s="818">
        <v>53</v>
      </c>
      <c r="K71" s="201"/>
      <c r="L71" s="818"/>
    </row>
    <row r="72" spans="1:12" s="203" customFormat="1" ht="14.1" customHeight="1">
      <c r="A72" s="109">
        <v>67</v>
      </c>
      <c r="B72" s="155" t="s">
        <v>1255</v>
      </c>
      <c r="C72" s="201"/>
      <c r="D72" s="38"/>
      <c r="E72" s="38"/>
      <c r="F72" s="38"/>
      <c r="G72" s="38"/>
      <c r="H72" s="38"/>
      <c r="I72" s="201"/>
      <c r="J72" s="818"/>
      <c r="K72" s="201">
        <f>'Details of OH Cost'!G1348</f>
        <v>80000000</v>
      </c>
      <c r="L72" s="818" t="s">
        <v>1478</v>
      </c>
    </row>
    <row r="73" spans="1:12" s="203" customFormat="1" ht="14.1" customHeight="1">
      <c r="A73" s="109">
        <v>68</v>
      </c>
      <c r="B73" s="155" t="s">
        <v>411</v>
      </c>
      <c r="C73" s="201">
        <f>'Personnel Details'!G78</f>
        <v>18110826.019999996</v>
      </c>
      <c r="D73" s="616">
        <v>16</v>
      </c>
      <c r="E73" s="38"/>
      <c r="F73" s="38"/>
      <c r="G73" s="38"/>
      <c r="H73" s="38"/>
      <c r="I73" s="201"/>
      <c r="J73" s="818"/>
      <c r="K73" s="201"/>
      <c r="L73" s="818"/>
    </row>
    <row r="74" spans="1:12" s="203" customFormat="1" ht="14.1" customHeight="1">
      <c r="A74" s="109">
        <v>69</v>
      </c>
      <c r="B74" s="155" t="s">
        <v>1471</v>
      </c>
      <c r="C74" s="201"/>
      <c r="D74" s="38"/>
      <c r="E74" s="38"/>
      <c r="F74" s="38"/>
      <c r="G74" s="38"/>
      <c r="H74" s="38"/>
      <c r="I74" s="201">
        <f>'Grant Details '!G12</f>
        <v>100000000</v>
      </c>
      <c r="J74" s="818">
        <v>53</v>
      </c>
      <c r="K74" s="201"/>
      <c r="L74" s="818"/>
    </row>
    <row r="75" spans="1:12" s="203" customFormat="1" ht="14.1" customHeight="1" thickBot="1">
      <c r="A75" s="30">
        <v>70</v>
      </c>
      <c r="B75" s="160" t="s">
        <v>634</v>
      </c>
      <c r="C75" s="811"/>
      <c r="D75" s="812"/>
      <c r="E75" s="812"/>
      <c r="F75" s="812"/>
      <c r="G75" s="812"/>
      <c r="H75" s="812"/>
      <c r="I75" s="811">
        <f>'Grant Details '!G16</f>
        <v>21000000</v>
      </c>
      <c r="J75" s="818">
        <v>53</v>
      </c>
      <c r="K75" s="811">
        <f>'Details of OH Cost'!G684</f>
        <v>7000000</v>
      </c>
      <c r="L75" s="818" t="s">
        <v>705</v>
      </c>
    </row>
    <row r="76" spans="1:12" ht="15" customHeight="1" thickBot="1">
      <c r="A76" s="433"/>
      <c r="B76" s="804" t="s">
        <v>0</v>
      </c>
      <c r="C76" s="163">
        <f>SUM(C6:C75)</f>
        <v>9575474127.3599968</v>
      </c>
      <c r="D76" s="163"/>
      <c r="E76" s="163">
        <f>SUM(E6:E75)</f>
        <v>6067410000</v>
      </c>
      <c r="F76" s="163"/>
      <c r="G76" s="163">
        <f>SUM(G6:G75)</f>
        <v>3200000000</v>
      </c>
      <c r="H76" s="163">
        <f>SUM(H6:H24)</f>
        <v>0</v>
      </c>
      <c r="I76" s="163">
        <f>SUM(I6:I75)</f>
        <v>2356000000</v>
      </c>
      <c r="J76" s="163"/>
      <c r="K76" s="163">
        <f>SUM(K6:K75)</f>
        <v>21409248500</v>
      </c>
      <c r="L76" s="813"/>
    </row>
    <row r="77" spans="1:12" ht="15" customHeight="1" thickBot="1">
      <c r="A77" s="476"/>
      <c r="B77" s="856" t="s">
        <v>178</v>
      </c>
      <c r="C77" s="856"/>
      <c r="D77" s="856"/>
      <c r="E77" s="856"/>
      <c r="F77" s="856"/>
      <c r="G77" s="856"/>
      <c r="H77" s="856"/>
      <c r="I77" s="485"/>
      <c r="J77" s="485"/>
      <c r="K77" s="163">
        <f>K76+G76+C76+I76+E76</f>
        <v>42608132627.360001</v>
      </c>
      <c r="L77" s="814"/>
    </row>
    <row r="78" spans="1:12" ht="18">
      <c r="A78" s="176"/>
      <c r="B78" s="176"/>
      <c r="C78" s="176"/>
      <c r="D78" s="176"/>
      <c r="E78" s="176"/>
      <c r="F78" s="176"/>
      <c r="G78" s="176"/>
      <c r="H78" s="855"/>
      <c r="I78" s="855"/>
      <c r="J78" s="855"/>
      <c r="K78" s="855"/>
      <c r="L78" s="204"/>
    </row>
    <row r="80" spans="1:12">
      <c r="E80" s="171"/>
      <c r="F80" s="171"/>
      <c r="I80" s="171"/>
      <c r="J80" s="171"/>
    </row>
    <row r="81" spans="9:10">
      <c r="I81" s="366"/>
      <c r="J81" s="366"/>
    </row>
    <row r="82" spans="9:10">
      <c r="I82" s="171"/>
      <c r="J82" s="171"/>
    </row>
  </sheetData>
  <mergeCells count="5">
    <mergeCell ref="A1:L1"/>
    <mergeCell ref="A2:L2"/>
    <mergeCell ref="A3:L3"/>
    <mergeCell ref="H78:K78"/>
    <mergeCell ref="B77:H77"/>
  </mergeCells>
  <pageMargins left="0.70866141732283472" right="0.70866141732283472" top="0.74803149606299213" bottom="0.6692913385826772" header="0.31496062992125984" footer="0.31496062992125984"/>
  <pageSetup scale="67" firstPageNumber="3" fitToHeight="0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41"/>
  <sheetViews>
    <sheetView topLeftCell="A16" zoomScaleNormal="100" workbookViewId="0">
      <selection activeCell="H20" sqref="H20"/>
    </sheetView>
  </sheetViews>
  <sheetFormatPr defaultRowHeight="14.4"/>
  <cols>
    <col min="2" max="2" width="5" customWidth="1"/>
    <col min="3" max="3" width="69" customWidth="1"/>
    <col min="4" max="4" width="5.77734375" bestFit="1" customWidth="1"/>
    <col min="5" max="5" width="22.44140625" bestFit="1" customWidth="1"/>
    <col min="6" max="6" width="15.21875" bestFit="1" customWidth="1"/>
  </cols>
  <sheetData>
    <row r="1" spans="2:5">
      <c r="B1" s="847" t="s">
        <v>155</v>
      </c>
      <c r="C1" s="857"/>
      <c r="D1" s="857"/>
      <c r="E1" s="857"/>
    </row>
    <row r="2" spans="2:5">
      <c r="B2" s="847" t="s">
        <v>1447</v>
      </c>
      <c r="C2" s="857"/>
      <c r="D2" s="857"/>
      <c r="E2" s="857"/>
    </row>
    <row r="3" spans="2:5" ht="15" customHeight="1">
      <c r="B3" s="847" t="s">
        <v>440</v>
      </c>
      <c r="C3" s="847"/>
      <c r="D3" s="847"/>
      <c r="E3" s="847"/>
    </row>
    <row r="4" spans="2:5">
      <c r="B4" s="103"/>
      <c r="C4" s="411" t="s">
        <v>439</v>
      </c>
      <c r="D4" s="103"/>
      <c r="E4" s="103"/>
    </row>
    <row r="5" spans="2:5" ht="16.05" customHeight="1">
      <c r="B5" s="179" t="s">
        <v>30</v>
      </c>
      <c r="C5" s="179" t="s">
        <v>1361</v>
      </c>
      <c r="D5" s="179" t="s">
        <v>168</v>
      </c>
      <c r="E5" s="183" t="s">
        <v>1362</v>
      </c>
    </row>
    <row r="6" spans="2:5" ht="16.05" customHeight="1">
      <c r="B6" s="109">
        <v>1</v>
      </c>
      <c r="C6" s="412" t="s">
        <v>351</v>
      </c>
      <c r="D6" s="109">
        <v>57</v>
      </c>
      <c r="E6" s="413">
        <f>'Project Details Capital'!G73</f>
        <v>63500000</v>
      </c>
    </row>
    <row r="7" spans="2:5" ht="16.05" customHeight="1">
      <c r="B7" s="109">
        <v>2</v>
      </c>
      <c r="C7" s="414" t="s">
        <v>325</v>
      </c>
      <c r="D7" s="109">
        <v>58</v>
      </c>
      <c r="E7" s="413">
        <f>'Project Details Capital'!G126</f>
        <v>1500000000</v>
      </c>
    </row>
    <row r="8" spans="2:5" ht="16.05" customHeight="1">
      <c r="B8" s="109">
        <v>3</v>
      </c>
      <c r="C8" s="414" t="s">
        <v>443</v>
      </c>
      <c r="D8" s="109">
        <v>55</v>
      </c>
      <c r="E8" s="415">
        <f>'Project Details Capital'!G26</f>
        <v>72000000</v>
      </c>
    </row>
    <row r="9" spans="2:5" ht="16.05" customHeight="1">
      <c r="B9" s="109">
        <v>4</v>
      </c>
      <c r="C9" s="414" t="s">
        <v>438</v>
      </c>
      <c r="D9" s="109">
        <v>55</v>
      </c>
      <c r="E9" s="415">
        <f>'Project Details Capital'!G38</f>
        <v>575000000</v>
      </c>
    </row>
    <row r="10" spans="2:5" ht="16.05" customHeight="1">
      <c r="B10" s="109">
        <v>5</v>
      </c>
      <c r="C10" s="414" t="s">
        <v>282</v>
      </c>
      <c r="D10" s="109">
        <v>55</v>
      </c>
      <c r="E10" s="415">
        <f>'Project Details Capital'!G9</f>
        <v>132500000</v>
      </c>
    </row>
    <row r="11" spans="2:5" ht="16.05" customHeight="1">
      <c r="B11" s="109">
        <v>6</v>
      </c>
      <c r="C11" s="416" t="s">
        <v>445</v>
      </c>
      <c r="D11" s="109">
        <v>58</v>
      </c>
      <c r="E11" s="415">
        <f>'Project Details Capital'!G122</f>
        <v>25000000</v>
      </c>
    </row>
    <row r="12" spans="2:5" ht="16.05" customHeight="1">
      <c r="B12" s="109">
        <v>7</v>
      </c>
      <c r="C12" s="186" t="s">
        <v>446</v>
      </c>
      <c r="D12" s="109">
        <v>58</v>
      </c>
      <c r="E12" s="415">
        <f>'Project Details Capital'!G118</f>
        <v>8000000</v>
      </c>
    </row>
    <row r="13" spans="2:5">
      <c r="B13" s="109">
        <v>8</v>
      </c>
      <c r="C13" s="417" t="s">
        <v>329</v>
      </c>
      <c r="D13" s="109">
        <v>58</v>
      </c>
      <c r="E13" s="415">
        <f>'Project Details Capital'!G111</f>
        <v>10000000</v>
      </c>
    </row>
    <row r="14" spans="2:5" ht="16.05" customHeight="1">
      <c r="B14" s="109">
        <v>9</v>
      </c>
      <c r="C14" s="186" t="s">
        <v>1330</v>
      </c>
      <c r="D14" s="109">
        <v>55</v>
      </c>
      <c r="E14" s="415">
        <f>'Project Details Capital'!G13</f>
        <v>200000000</v>
      </c>
    </row>
    <row r="15" spans="2:5" ht="16.05" customHeight="1">
      <c r="B15" s="109">
        <v>10</v>
      </c>
      <c r="C15" s="221" t="s">
        <v>444</v>
      </c>
      <c r="D15" s="109">
        <v>59</v>
      </c>
      <c r="E15" s="415">
        <f>'Project Details Capital'!G143</f>
        <v>1300000000</v>
      </c>
    </row>
    <row r="16" spans="2:5" ht="16.05" customHeight="1">
      <c r="B16" s="109">
        <v>11</v>
      </c>
      <c r="C16" s="221" t="s">
        <v>575</v>
      </c>
      <c r="D16" s="109">
        <v>57</v>
      </c>
      <c r="E16" s="415">
        <f>'Project Details Capital'!G78</f>
        <v>30000000</v>
      </c>
    </row>
    <row r="17" spans="2:5" ht="16.05" customHeight="1">
      <c r="B17" s="109">
        <v>12</v>
      </c>
      <c r="C17" s="221" t="s">
        <v>576</v>
      </c>
      <c r="D17" s="109">
        <v>58</v>
      </c>
      <c r="E17" s="415">
        <f>'Project Details Capital'!G137</f>
        <v>300000000</v>
      </c>
    </row>
    <row r="18" spans="2:5" ht="16.05" customHeight="1">
      <c r="B18" s="109">
        <v>13</v>
      </c>
      <c r="C18" s="221" t="s">
        <v>370</v>
      </c>
      <c r="D18" s="109">
        <v>55</v>
      </c>
      <c r="E18" s="415">
        <f>'Project Details Capital'!G34</f>
        <v>343300000</v>
      </c>
    </row>
    <row r="19" spans="2:5" ht="16.05" customHeight="1">
      <c r="B19" s="109">
        <v>14</v>
      </c>
      <c r="C19" s="221" t="s">
        <v>350</v>
      </c>
      <c r="D19" s="109">
        <v>57</v>
      </c>
      <c r="E19" s="415">
        <f>'Project Details Capital'!G87</f>
        <v>3000000</v>
      </c>
    </row>
    <row r="20" spans="2:5" ht="16.05" customHeight="1">
      <c r="B20" s="109">
        <v>15</v>
      </c>
      <c r="C20" s="221" t="s">
        <v>674</v>
      </c>
      <c r="D20" s="109">
        <v>56</v>
      </c>
      <c r="E20" s="415">
        <f>'Project Details Capital'!G51</f>
        <v>10700000</v>
      </c>
    </row>
    <row r="21" spans="2:5" ht="16.05" customHeight="1">
      <c r="B21" s="109">
        <v>16</v>
      </c>
      <c r="C21" s="221" t="s">
        <v>678</v>
      </c>
      <c r="D21" s="109">
        <v>59</v>
      </c>
      <c r="E21" s="415">
        <f>'Project Details Capital'!G140</f>
        <v>128722650</v>
      </c>
    </row>
    <row r="22" spans="2:5" ht="16.05" customHeight="1">
      <c r="B22" s="109">
        <v>17</v>
      </c>
      <c r="C22" s="221" t="s">
        <v>331</v>
      </c>
      <c r="D22" s="109">
        <v>57</v>
      </c>
      <c r="E22" s="415">
        <f>'Project Details Capital'!G101</f>
        <v>1868000000</v>
      </c>
    </row>
    <row r="23" spans="2:5" ht="16.05" customHeight="1">
      <c r="B23" s="109">
        <v>18</v>
      </c>
      <c r="C23" s="221" t="s">
        <v>257</v>
      </c>
      <c r="D23" s="109">
        <v>56</v>
      </c>
      <c r="E23" s="415">
        <f>'Project Details Capital'!G64</f>
        <v>441500000</v>
      </c>
    </row>
    <row r="24" spans="2:5" ht="16.05" customHeight="1">
      <c r="B24" s="109">
        <v>19</v>
      </c>
      <c r="C24" s="221" t="s">
        <v>516</v>
      </c>
      <c r="D24" s="109">
        <v>56</v>
      </c>
      <c r="E24" s="415">
        <f>'Project Details Capital'!G60</f>
        <v>6000000</v>
      </c>
    </row>
    <row r="25" spans="2:5" ht="16.05" customHeight="1">
      <c r="B25" s="109">
        <v>20</v>
      </c>
      <c r="C25" s="221" t="s">
        <v>774</v>
      </c>
      <c r="D25" s="109">
        <v>58</v>
      </c>
      <c r="E25" s="415">
        <f>'Project Details Capital'!G133</f>
        <v>140000000</v>
      </c>
    </row>
    <row r="26" spans="2:5" ht="16.05" customHeight="1">
      <c r="B26" s="109">
        <v>21</v>
      </c>
      <c r="C26" s="221" t="s">
        <v>1371</v>
      </c>
      <c r="D26" s="109">
        <v>58</v>
      </c>
      <c r="E26" s="415">
        <f>'Project Details Capital'!G114</f>
        <v>60000000</v>
      </c>
    </row>
    <row r="27" spans="2:5" ht="16.05" customHeight="1">
      <c r="B27" s="109">
        <v>22</v>
      </c>
      <c r="C27" s="221" t="s">
        <v>306</v>
      </c>
      <c r="D27" s="109">
        <v>55</v>
      </c>
      <c r="E27" s="415">
        <f>'Project Details Capital'!G18</f>
        <v>550000000</v>
      </c>
    </row>
    <row r="28" spans="2:5" ht="16.05" customHeight="1">
      <c r="B28" s="109">
        <v>23</v>
      </c>
      <c r="C28" s="221" t="s">
        <v>1088</v>
      </c>
      <c r="D28" s="109">
        <v>58</v>
      </c>
      <c r="E28" s="415">
        <f>'Project Details Capital'!G105</f>
        <v>2000000</v>
      </c>
    </row>
    <row r="29" spans="2:5" ht="16.05" customHeight="1">
      <c r="B29" s="109">
        <v>24</v>
      </c>
      <c r="C29" s="221" t="s">
        <v>770</v>
      </c>
      <c r="D29" s="109">
        <v>58</v>
      </c>
      <c r="E29" s="415">
        <f>'Project Details Capital'!G129</f>
        <v>90000000</v>
      </c>
    </row>
    <row r="30" spans="2:5" ht="16.05" customHeight="1">
      <c r="B30" s="109">
        <v>25</v>
      </c>
      <c r="C30" s="221" t="s">
        <v>367</v>
      </c>
      <c r="D30" s="109">
        <v>57</v>
      </c>
      <c r="E30" s="415">
        <f>'Project Details Capital'!G82</f>
        <v>100000000</v>
      </c>
    </row>
    <row r="31" spans="2:5" ht="16.05" customHeight="1">
      <c r="B31" s="109">
        <v>26</v>
      </c>
      <c r="C31" s="221" t="s">
        <v>323</v>
      </c>
      <c r="D31" s="109">
        <v>59</v>
      </c>
      <c r="E31" s="415">
        <f>'Project Details Capital'!G150</f>
        <v>106000000</v>
      </c>
    </row>
    <row r="32" spans="2:5" ht="16.05" customHeight="1">
      <c r="B32" s="109">
        <v>27</v>
      </c>
      <c r="C32" s="221" t="s">
        <v>1471</v>
      </c>
      <c r="D32" s="109">
        <v>55</v>
      </c>
      <c r="E32" s="415">
        <f>'Project Details Capital'!G30</f>
        <v>100000000</v>
      </c>
    </row>
    <row r="33" spans="2:6" ht="16.05" customHeight="1">
      <c r="B33" s="109">
        <v>28</v>
      </c>
      <c r="C33" s="221" t="s">
        <v>304</v>
      </c>
      <c r="D33" s="109">
        <v>55</v>
      </c>
      <c r="E33" s="415">
        <f>'Project Details Capital'!G22</f>
        <v>100000000</v>
      </c>
    </row>
    <row r="34" spans="2:6" ht="16.05" customHeight="1">
      <c r="B34" s="109">
        <v>29</v>
      </c>
      <c r="C34" s="221" t="s">
        <v>319</v>
      </c>
      <c r="D34" s="109">
        <v>57</v>
      </c>
      <c r="E34" s="415">
        <f>'Project Details Capital'!G94</f>
        <v>2950000000</v>
      </c>
    </row>
    <row r="35" spans="2:6" ht="16.05" customHeight="1">
      <c r="B35" s="109"/>
      <c r="C35" s="418" t="s">
        <v>0</v>
      </c>
      <c r="D35" s="245"/>
      <c r="E35" s="419">
        <f>SUM(E6:E34)</f>
        <v>11215222650</v>
      </c>
      <c r="F35" s="33"/>
    </row>
    <row r="36" spans="2:6" ht="18">
      <c r="B36" s="177"/>
      <c r="C36" s="177"/>
      <c r="D36" s="177"/>
      <c r="E36" s="196"/>
    </row>
    <row r="37" spans="2:6" ht="18">
      <c r="B37" s="177"/>
      <c r="C37" s="177"/>
      <c r="D37" s="178"/>
      <c r="E37" s="196"/>
    </row>
    <row r="38" spans="2:6" ht="18">
      <c r="B38" s="177"/>
      <c r="C38" s="177"/>
      <c r="D38" s="177"/>
      <c r="E38" s="196"/>
    </row>
    <row r="39" spans="2:6" ht="18">
      <c r="B39" s="176"/>
      <c r="C39" s="176"/>
      <c r="D39" s="176"/>
      <c r="E39" s="196"/>
      <c r="F39" s="196"/>
    </row>
    <row r="40" spans="2:6" ht="18">
      <c r="B40" s="176"/>
      <c r="C40" s="176"/>
      <c r="D40" s="176"/>
      <c r="E40" s="196"/>
    </row>
    <row r="41" spans="2:6">
      <c r="E41" s="196"/>
    </row>
  </sheetData>
  <mergeCells count="3">
    <mergeCell ref="B2:E2"/>
    <mergeCell ref="B1:E1"/>
    <mergeCell ref="B3:E3"/>
  </mergeCells>
  <conditionalFormatting sqref="C10">
    <cfRule type="expression" dxfId="311" priority="25">
      <formula>$O10=9</formula>
    </cfRule>
    <cfRule type="expression" dxfId="310" priority="26">
      <formula>$O10=7</formula>
    </cfRule>
    <cfRule type="expression" dxfId="309" priority="27">
      <formula>$O10=6</formula>
    </cfRule>
    <cfRule type="expression" dxfId="308" priority="28">
      <formula>$O10=5</formula>
    </cfRule>
    <cfRule type="expression" dxfId="307" priority="29">
      <formula>$O10=4</formula>
    </cfRule>
    <cfRule type="expression" dxfId="306" priority="30">
      <formula>$O10=3</formula>
    </cfRule>
    <cfRule type="expression" dxfId="305" priority="31">
      <formula>$O10=2</formula>
    </cfRule>
    <cfRule type="expression" dxfId="304" priority="32">
      <formula>$O10=1</formula>
    </cfRule>
  </conditionalFormatting>
  <conditionalFormatting sqref="C15:C34">
    <cfRule type="expression" dxfId="303" priority="9">
      <formula>$O15=9</formula>
    </cfRule>
    <cfRule type="expression" dxfId="302" priority="10">
      <formula>$O15=7</formula>
    </cfRule>
    <cfRule type="expression" dxfId="301" priority="11">
      <formula>$O15=6</formula>
    </cfRule>
    <cfRule type="expression" dxfId="300" priority="12">
      <formula>$O15=5</formula>
    </cfRule>
    <cfRule type="expression" dxfId="299" priority="13">
      <formula>$O15=4</formula>
    </cfRule>
    <cfRule type="expression" dxfId="298" priority="14">
      <formula>$O15=3</formula>
    </cfRule>
    <cfRule type="expression" dxfId="297" priority="15">
      <formula>$O15=2</formula>
    </cfRule>
    <cfRule type="expression" dxfId="296" priority="16">
      <formula>$O15=1</formula>
    </cfRule>
  </conditionalFormatting>
  <pageMargins left="0.70866141732283472" right="0.70866141732283472" top="0.74803149606299213" bottom="0.74803149606299213" header="0.31496062992125984" footer="0.31496062992125984"/>
  <pageSetup paperSize="9" scale="91" firstPageNumber="5" fitToWidth="0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topLeftCell="A23" workbookViewId="0">
      <selection activeCell="A41" sqref="A41"/>
    </sheetView>
  </sheetViews>
  <sheetFormatPr defaultRowHeight="14.4"/>
  <cols>
    <col min="1" max="1" width="3.77734375" customWidth="1"/>
    <col min="2" max="2" width="31.77734375" customWidth="1"/>
    <col min="3" max="3" width="10.44140625" customWidth="1"/>
    <col min="4" max="4" width="16.44140625" bestFit="1" customWidth="1"/>
    <col min="5" max="5" width="14.77734375" customWidth="1"/>
    <col min="6" max="6" width="18" bestFit="1" customWidth="1"/>
    <col min="7" max="7" width="16.77734375" customWidth="1"/>
    <col min="8" max="8" width="18" bestFit="1" customWidth="1"/>
  </cols>
  <sheetData>
    <row r="1" spans="1:8">
      <c r="A1" s="847" t="s">
        <v>155</v>
      </c>
      <c r="B1" s="847"/>
      <c r="C1" s="847"/>
      <c r="D1" s="847"/>
      <c r="E1" s="847"/>
      <c r="F1" s="847"/>
      <c r="G1" s="847"/>
      <c r="H1" s="847"/>
    </row>
    <row r="2" spans="1:8">
      <c r="A2" s="847" t="s">
        <v>214</v>
      </c>
      <c r="B2" s="853"/>
      <c r="C2" s="853"/>
      <c r="D2" s="853"/>
      <c r="E2" s="853"/>
      <c r="F2" s="853"/>
      <c r="G2" s="853"/>
      <c r="H2" s="853"/>
    </row>
    <row r="3" spans="1:8">
      <c r="A3" s="847" t="s">
        <v>461</v>
      </c>
      <c r="B3" s="847"/>
      <c r="C3" s="847"/>
      <c r="D3" s="847"/>
      <c r="E3" s="847"/>
      <c r="F3" s="847"/>
      <c r="G3" s="847"/>
      <c r="H3" s="847"/>
    </row>
    <row r="4" spans="1:8">
      <c r="A4" s="847"/>
      <c r="B4" s="847"/>
      <c r="C4" s="847"/>
      <c r="D4" s="847"/>
      <c r="E4" s="847"/>
      <c r="F4" s="847"/>
      <c r="G4" s="847"/>
      <c r="H4" s="847"/>
    </row>
    <row r="5" spans="1:8">
      <c r="A5" s="21" t="s">
        <v>548</v>
      </c>
      <c r="B5" s="21"/>
      <c r="C5" s="21"/>
      <c r="D5" s="21"/>
      <c r="E5" s="21"/>
      <c r="F5" s="175"/>
      <c r="G5" s="175"/>
      <c r="H5" s="1"/>
    </row>
    <row r="6" spans="1:8">
      <c r="A6" s="175"/>
      <c r="B6" s="175"/>
      <c r="C6" s="175"/>
      <c r="D6" s="175"/>
      <c r="E6" s="175"/>
      <c r="F6" s="175"/>
      <c r="G6" s="175"/>
      <c r="H6" s="1"/>
    </row>
    <row r="7" spans="1:8">
      <c r="A7" s="243" t="s">
        <v>549</v>
      </c>
      <c r="B7" s="243"/>
      <c r="C7" s="243"/>
      <c r="D7" s="243"/>
      <c r="E7" s="239"/>
      <c r="F7" s="225"/>
      <c r="G7" s="225"/>
      <c r="H7" s="1"/>
    </row>
    <row r="8" spans="1:8" ht="24">
      <c r="A8" s="12" t="s">
        <v>30</v>
      </c>
      <c r="B8" s="12" t="s">
        <v>29</v>
      </c>
      <c r="C8" s="12" t="s">
        <v>28</v>
      </c>
      <c r="D8" s="12" t="s">
        <v>27</v>
      </c>
      <c r="E8" s="12" t="s">
        <v>555</v>
      </c>
      <c r="F8" s="12" t="s">
        <v>24</v>
      </c>
      <c r="G8" s="12" t="s">
        <v>23</v>
      </c>
      <c r="H8" s="16" t="s">
        <v>22</v>
      </c>
    </row>
    <row r="9" spans="1:8" ht="20.399999999999999">
      <c r="A9" s="7">
        <v>1</v>
      </c>
      <c r="B9" s="224">
        <v>21010101</v>
      </c>
      <c r="C9" s="6" t="s">
        <v>546</v>
      </c>
      <c r="D9" s="4">
        <v>171195837.50999999</v>
      </c>
      <c r="E9" s="4"/>
      <c r="F9" s="4">
        <v>44940000</v>
      </c>
      <c r="G9" s="17">
        <f>D9+F9</f>
        <v>216135837.50999999</v>
      </c>
      <c r="H9" s="9" t="s">
        <v>8</v>
      </c>
    </row>
    <row r="10" spans="1:8" ht="30.6">
      <c r="A10" s="7">
        <v>2</v>
      </c>
      <c r="B10" s="224">
        <v>21010101</v>
      </c>
      <c r="C10" s="6" t="s">
        <v>547</v>
      </c>
      <c r="D10" s="4">
        <v>0</v>
      </c>
      <c r="E10" s="4"/>
      <c r="F10" s="19">
        <v>2016309000</v>
      </c>
      <c r="G10" s="17">
        <f>D10+F10</f>
        <v>2016309000</v>
      </c>
      <c r="H10" s="9" t="s">
        <v>8</v>
      </c>
    </row>
    <row r="11" spans="1:8" ht="30.6">
      <c r="A11" s="7">
        <v>3</v>
      </c>
      <c r="B11" s="224">
        <v>21010101</v>
      </c>
      <c r="C11" s="6" t="s">
        <v>566</v>
      </c>
      <c r="D11" s="4"/>
      <c r="E11" s="17">
        <v>425892170.31999999</v>
      </c>
      <c r="F11" s="17">
        <v>425893000</v>
      </c>
      <c r="G11" s="17">
        <f>D11+F11</f>
        <v>425893000</v>
      </c>
      <c r="H11" s="9" t="s">
        <v>560</v>
      </c>
    </row>
    <row r="12" spans="1:8">
      <c r="A12" s="858" t="s">
        <v>0</v>
      </c>
      <c r="B12" s="858"/>
      <c r="C12" s="858"/>
      <c r="D12" s="226">
        <f>SUM(D9:D11)</f>
        <v>171195837.50999999</v>
      </c>
      <c r="E12" s="226"/>
      <c r="F12" s="226">
        <f>SUM(F9:F11)</f>
        <v>2487142000</v>
      </c>
      <c r="G12" s="226">
        <f>SUM(G9:G11)</f>
        <v>2658337837.5100002</v>
      </c>
      <c r="H12" s="42"/>
    </row>
    <row r="15" spans="1:8">
      <c r="A15" s="21" t="s">
        <v>557</v>
      </c>
      <c r="B15" s="21"/>
      <c r="C15" s="21"/>
      <c r="D15" s="21"/>
      <c r="E15" s="21"/>
      <c r="F15" s="175"/>
      <c r="G15" s="175"/>
      <c r="H15" s="1"/>
    </row>
    <row r="16" spans="1:8">
      <c r="A16" s="175"/>
      <c r="B16" s="175"/>
      <c r="C16" s="175"/>
      <c r="D16" s="175"/>
      <c r="E16" s="175"/>
      <c r="F16" s="175"/>
      <c r="G16" s="175"/>
      <c r="H16" s="1"/>
    </row>
    <row r="17" spans="1:8">
      <c r="A17" s="243" t="s">
        <v>558</v>
      </c>
      <c r="B17" s="243"/>
      <c r="C17" s="243"/>
      <c r="D17" s="243"/>
      <c r="E17" s="239"/>
      <c r="F17" s="225"/>
      <c r="G17" s="225"/>
      <c r="H17" s="1"/>
    </row>
    <row r="18" spans="1:8" ht="24">
      <c r="A18" s="12" t="s">
        <v>30</v>
      </c>
      <c r="B18" s="12" t="s">
        <v>29</v>
      </c>
      <c r="C18" s="12" t="s">
        <v>28</v>
      </c>
      <c r="D18" s="12" t="s">
        <v>27</v>
      </c>
      <c r="E18" s="12" t="s">
        <v>555</v>
      </c>
      <c r="F18" s="12" t="s">
        <v>24</v>
      </c>
      <c r="G18" s="12" t="s">
        <v>23</v>
      </c>
      <c r="H18" s="16" t="s">
        <v>22</v>
      </c>
    </row>
    <row r="19" spans="1:8" ht="30.6">
      <c r="A19" s="7">
        <v>1</v>
      </c>
      <c r="B19" s="224">
        <v>21010101</v>
      </c>
      <c r="C19" s="6" t="s">
        <v>562</v>
      </c>
      <c r="D19" s="4">
        <v>19759353459.650002</v>
      </c>
      <c r="E19" s="4"/>
      <c r="F19" s="4">
        <v>0</v>
      </c>
      <c r="G19" s="17">
        <f>D19+F19</f>
        <v>19759353459.650002</v>
      </c>
      <c r="H19" s="9" t="s">
        <v>8</v>
      </c>
    </row>
    <row r="20" spans="1:8" ht="20.399999999999999">
      <c r="A20" s="7">
        <v>3</v>
      </c>
      <c r="B20" s="224">
        <v>21010101</v>
      </c>
      <c r="C20" s="6" t="s">
        <v>559</v>
      </c>
      <c r="D20" s="4"/>
      <c r="E20" s="17">
        <v>641396598.88999999</v>
      </c>
      <c r="F20" s="17">
        <v>641396598.88999999</v>
      </c>
      <c r="G20" s="17">
        <f>D20+F20</f>
        <v>641396598.88999999</v>
      </c>
      <c r="H20" s="9" t="s">
        <v>560</v>
      </c>
    </row>
    <row r="21" spans="1:8">
      <c r="A21" s="858" t="s">
        <v>0</v>
      </c>
      <c r="B21" s="858"/>
      <c r="C21" s="858"/>
      <c r="D21" s="226">
        <f>SUM(D19:D20)</f>
        <v>19759353459.650002</v>
      </c>
      <c r="E21" s="226"/>
      <c r="F21" s="226">
        <f>SUM(F19:F20)</f>
        <v>641396598.88999999</v>
      </c>
      <c r="G21" s="226">
        <f>SUM(G19:G20)</f>
        <v>20400750058.540001</v>
      </c>
      <c r="H21" s="42"/>
    </row>
    <row r="22" spans="1:8">
      <c r="A22" s="240"/>
      <c r="B22" s="240"/>
      <c r="C22" s="240"/>
      <c r="D22" s="241"/>
      <c r="E22" s="241"/>
      <c r="F22" s="241"/>
      <c r="G22" s="241"/>
    </row>
    <row r="23" spans="1:8">
      <c r="A23" s="240"/>
      <c r="B23" s="240"/>
      <c r="C23" s="240"/>
      <c r="D23" s="241"/>
      <c r="E23" s="241"/>
      <c r="F23" s="241"/>
      <c r="G23" s="241"/>
    </row>
    <row r="24" spans="1:8">
      <c r="A24" s="240"/>
      <c r="B24" s="240"/>
      <c r="C24" s="240"/>
      <c r="D24" s="241"/>
      <c r="E24" s="241"/>
      <c r="F24" s="241"/>
      <c r="G24" s="241"/>
    </row>
    <row r="25" spans="1:8">
      <c r="A25" s="240"/>
      <c r="B25" s="240"/>
      <c r="C25" s="240"/>
      <c r="D25" s="241"/>
      <c r="E25" s="241"/>
      <c r="F25" s="241"/>
      <c r="G25" s="241"/>
    </row>
    <row r="26" spans="1:8">
      <c r="A26" s="240"/>
      <c r="B26" s="240"/>
      <c r="C26" s="240"/>
      <c r="D26" s="241"/>
      <c r="E26" s="241"/>
      <c r="F26" s="241"/>
      <c r="G26" s="241"/>
    </row>
    <row r="27" spans="1:8">
      <c r="A27" s="240"/>
      <c r="B27" s="240"/>
      <c r="C27" s="240"/>
      <c r="D27" s="241"/>
      <c r="E27" s="241"/>
      <c r="F27" s="241"/>
      <c r="G27" s="241"/>
    </row>
    <row r="28" spans="1:8">
      <c r="A28" s="847" t="s">
        <v>155</v>
      </c>
      <c r="B28" s="847"/>
      <c r="C28" s="847"/>
      <c r="D28" s="847"/>
      <c r="E28" s="847"/>
      <c r="F28" s="847"/>
      <c r="G28" s="847"/>
      <c r="H28" s="847"/>
    </row>
    <row r="29" spans="1:8">
      <c r="A29" s="847" t="s">
        <v>214</v>
      </c>
      <c r="B29" s="853"/>
      <c r="C29" s="853"/>
      <c r="D29" s="853"/>
      <c r="E29" s="853"/>
      <c r="F29" s="853"/>
      <c r="G29" s="853"/>
      <c r="H29" s="853"/>
    </row>
    <row r="30" spans="1:8">
      <c r="A30" s="847" t="s">
        <v>468</v>
      </c>
      <c r="B30" s="847"/>
      <c r="C30" s="847"/>
      <c r="D30" s="847"/>
      <c r="E30" s="847"/>
      <c r="F30" s="847"/>
      <c r="G30" s="847"/>
      <c r="H30" s="847"/>
    </row>
    <row r="31" spans="1:8">
      <c r="A31" s="21" t="s">
        <v>561</v>
      </c>
      <c r="B31" s="21"/>
      <c r="C31" s="21"/>
      <c r="D31" s="21"/>
      <c r="E31" s="21"/>
      <c r="F31" s="175"/>
      <c r="G31" s="175"/>
      <c r="H31" s="1"/>
    </row>
    <row r="32" spans="1:8">
      <c r="A32" s="243" t="s">
        <v>1321</v>
      </c>
      <c r="B32" s="243"/>
      <c r="C32" s="243"/>
      <c r="D32" s="243"/>
      <c r="E32" s="239"/>
      <c r="F32" s="225"/>
      <c r="G32" s="225"/>
      <c r="H32" s="1"/>
    </row>
    <row r="33" spans="1:8" ht="24">
      <c r="A33" s="12" t="s">
        <v>30</v>
      </c>
      <c r="B33" s="12" t="s">
        <v>29</v>
      </c>
      <c r="C33" s="12" t="s">
        <v>28</v>
      </c>
      <c r="D33" s="12" t="s">
        <v>27</v>
      </c>
      <c r="E33" s="12" t="s">
        <v>555</v>
      </c>
      <c r="F33" s="12" t="s">
        <v>24</v>
      </c>
      <c r="G33" s="12" t="s">
        <v>23</v>
      </c>
      <c r="H33" s="16" t="s">
        <v>22</v>
      </c>
    </row>
    <row r="34" spans="1:8" ht="30.6">
      <c r="A34" s="7">
        <v>1</v>
      </c>
      <c r="B34" s="224">
        <v>21010101</v>
      </c>
      <c r="C34" s="6" t="s">
        <v>563</v>
      </c>
      <c r="D34" s="4">
        <v>1658027865.46</v>
      </c>
      <c r="E34" s="4"/>
      <c r="F34" s="4">
        <v>693834322.27999973</v>
      </c>
      <c r="G34" s="17">
        <f>D34+F34</f>
        <v>2351862187.7399998</v>
      </c>
      <c r="H34" s="9" t="s">
        <v>8</v>
      </c>
    </row>
    <row r="35" spans="1:8" ht="20.399999999999999">
      <c r="A35" s="7">
        <v>3</v>
      </c>
      <c r="B35" s="224">
        <v>21010101</v>
      </c>
      <c r="C35" s="6" t="s">
        <v>559</v>
      </c>
      <c r="D35" s="4"/>
      <c r="E35" s="17">
        <v>71011187.000000015</v>
      </c>
      <c r="F35" s="17">
        <v>71011187.000000015</v>
      </c>
      <c r="G35" s="17">
        <f>D35+F35</f>
        <v>71011187.000000015</v>
      </c>
      <c r="H35" s="9" t="s">
        <v>560</v>
      </c>
    </row>
    <row r="36" spans="1:8">
      <c r="A36" s="858" t="s">
        <v>0</v>
      </c>
      <c r="B36" s="858"/>
      <c r="C36" s="858"/>
      <c r="D36" s="226">
        <f>SUM(D34:D35)</f>
        <v>1658027865.46</v>
      </c>
      <c r="E36" s="226"/>
      <c r="F36" s="226">
        <f>SUM(F34:F35)</f>
        <v>764845509.27999973</v>
      </c>
      <c r="G36" s="226">
        <f>SUM(G34:G35)</f>
        <v>2422873374.7399998</v>
      </c>
      <c r="H36" s="42"/>
    </row>
  </sheetData>
  <mergeCells count="10">
    <mergeCell ref="A36:C36"/>
    <mergeCell ref="A12:C12"/>
    <mergeCell ref="A28:H28"/>
    <mergeCell ref="A29:H29"/>
    <mergeCell ref="A30:H30"/>
    <mergeCell ref="A1:H1"/>
    <mergeCell ref="A2:H2"/>
    <mergeCell ref="A3:H3"/>
    <mergeCell ref="A4:H4"/>
    <mergeCell ref="A21:C21"/>
  </mergeCells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4:XFB26"/>
  <sheetViews>
    <sheetView topLeftCell="A6" workbookViewId="0">
      <selection activeCell="A4" sqref="A4:H24"/>
    </sheetView>
  </sheetViews>
  <sheetFormatPr defaultRowHeight="14.4"/>
  <cols>
    <col min="1" max="1" width="3.77734375" customWidth="1"/>
    <col min="2" max="2" width="31.77734375" customWidth="1"/>
    <col min="3" max="3" width="10.21875" customWidth="1"/>
    <col min="4" max="4" width="12.21875" customWidth="1"/>
    <col min="5" max="5" width="18" customWidth="1"/>
    <col min="6" max="6" width="18.21875" hidden="1" customWidth="1"/>
    <col min="7" max="7" width="16.77734375" customWidth="1"/>
    <col min="8" max="8" width="19.77734375" bestFit="1" customWidth="1"/>
  </cols>
  <sheetData>
    <row r="4" spans="1:8">
      <c r="A4" s="847" t="s">
        <v>155</v>
      </c>
      <c r="B4" s="847"/>
      <c r="C4" s="847"/>
      <c r="D4" s="847"/>
      <c r="E4" s="847"/>
      <c r="F4" s="847"/>
      <c r="G4" s="847"/>
      <c r="H4" s="847"/>
    </row>
    <row r="5" spans="1:8">
      <c r="A5" s="847" t="s">
        <v>417</v>
      </c>
      <c r="B5" s="853"/>
      <c r="C5" s="853"/>
      <c r="D5" s="853"/>
      <c r="E5" s="853"/>
      <c r="F5" s="853"/>
      <c r="G5" s="853"/>
      <c r="H5" s="853"/>
    </row>
    <row r="6" spans="1:8">
      <c r="A6" s="847" t="s">
        <v>468</v>
      </c>
      <c r="B6" s="847"/>
      <c r="C6" s="847"/>
      <c r="D6" s="847"/>
      <c r="E6" s="847"/>
      <c r="F6" s="847"/>
      <c r="G6" s="847"/>
      <c r="H6" s="847"/>
    </row>
    <row r="7" spans="1:8">
      <c r="A7" s="103"/>
      <c r="B7" s="104"/>
      <c r="C7" s="104"/>
      <c r="D7" s="104"/>
      <c r="E7" s="104"/>
      <c r="F7" s="104"/>
      <c r="G7" s="103"/>
      <c r="H7" s="103"/>
    </row>
    <row r="8" spans="1:8" ht="27">
      <c r="A8" s="181" t="s">
        <v>30</v>
      </c>
      <c r="B8" s="181" t="s">
        <v>167</v>
      </c>
      <c r="C8" s="82" t="s">
        <v>125</v>
      </c>
      <c r="D8" s="181" t="s">
        <v>169</v>
      </c>
      <c r="E8" s="82" t="s">
        <v>467</v>
      </c>
      <c r="F8" s="82" t="s">
        <v>170</v>
      </c>
      <c r="G8" s="82" t="s">
        <v>171</v>
      </c>
      <c r="H8" s="82" t="s">
        <v>469</v>
      </c>
    </row>
    <row r="9" spans="1:8">
      <c r="A9" s="430">
        <v>1</v>
      </c>
      <c r="B9" s="424" t="s">
        <v>288</v>
      </c>
      <c r="C9" s="429">
        <v>21010101</v>
      </c>
      <c r="D9" s="425" t="s">
        <v>462</v>
      </c>
      <c r="E9" s="158">
        <v>3666258704.5599999</v>
      </c>
      <c r="F9" s="158">
        <v>0</v>
      </c>
      <c r="G9" s="158">
        <v>3000000000</v>
      </c>
      <c r="H9" s="369">
        <f>E9-G9</f>
        <v>666258704.55999994</v>
      </c>
    </row>
    <row r="10" spans="1:8">
      <c r="A10" s="430">
        <v>2</v>
      </c>
      <c r="B10" s="426" t="s">
        <v>292</v>
      </c>
      <c r="C10" s="429">
        <v>21010101</v>
      </c>
      <c r="D10" s="425" t="s">
        <v>462</v>
      </c>
      <c r="E10" s="158">
        <v>686397858.16999996</v>
      </c>
      <c r="F10" s="155"/>
      <c r="G10" s="158">
        <v>686397858.16999996</v>
      </c>
      <c r="H10" s="369">
        <f t="shared" ref="H10:H23" si="0">E10-G10</f>
        <v>0</v>
      </c>
    </row>
    <row r="11" spans="1:8">
      <c r="A11" s="430">
        <v>3</v>
      </c>
      <c r="B11" s="426" t="s">
        <v>361</v>
      </c>
      <c r="C11" s="429">
        <v>21010101</v>
      </c>
      <c r="D11" s="425" t="s">
        <v>462</v>
      </c>
      <c r="E11" s="158">
        <v>22465503.039999999</v>
      </c>
      <c r="F11" s="155"/>
      <c r="G11" s="158">
        <v>22465503.039999999</v>
      </c>
      <c r="H11" s="369">
        <f t="shared" si="0"/>
        <v>0</v>
      </c>
    </row>
    <row r="12" spans="1:8">
      <c r="A12" s="430">
        <v>4</v>
      </c>
      <c r="B12" s="426" t="s">
        <v>372</v>
      </c>
      <c r="C12" s="429">
        <v>21010101</v>
      </c>
      <c r="D12" s="425" t="s">
        <v>462</v>
      </c>
      <c r="E12" s="158">
        <v>120648175.91</v>
      </c>
      <c r="F12" s="155"/>
      <c r="G12" s="158">
        <v>120648175.91</v>
      </c>
      <c r="H12" s="369">
        <f t="shared" si="0"/>
        <v>0</v>
      </c>
    </row>
    <row r="13" spans="1:8" ht="27">
      <c r="A13" s="430">
        <v>5</v>
      </c>
      <c r="B13" s="426" t="s">
        <v>376</v>
      </c>
      <c r="C13" s="429">
        <v>21010101</v>
      </c>
      <c r="D13" s="425" t="s">
        <v>462</v>
      </c>
      <c r="E13" s="158">
        <v>77019245.349999994</v>
      </c>
      <c r="F13" s="155"/>
      <c r="G13" s="158">
        <v>77019245.349999994</v>
      </c>
      <c r="H13" s="369">
        <f t="shared" si="0"/>
        <v>0</v>
      </c>
    </row>
    <row r="14" spans="1:8">
      <c r="A14" s="430">
        <v>6</v>
      </c>
      <c r="B14" s="158" t="s">
        <v>304</v>
      </c>
      <c r="C14" s="429">
        <v>21010101</v>
      </c>
      <c r="D14" s="425" t="s">
        <v>462</v>
      </c>
      <c r="E14" s="158">
        <v>59689810.890000001</v>
      </c>
      <c r="F14" s="201">
        <v>24000000</v>
      </c>
      <c r="G14" s="201">
        <v>20000000</v>
      </c>
      <c r="H14" s="369">
        <f t="shared" si="0"/>
        <v>39689810.890000001</v>
      </c>
    </row>
    <row r="15" spans="1:8">
      <c r="A15" s="430">
        <v>7</v>
      </c>
      <c r="B15" s="158" t="s">
        <v>389</v>
      </c>
      <c r="C15" s="429">
        <v>21010101</v>
      </c>
      <c r="D15" s="425" t="s">
        <v>462</v>
      </c>
      <c r="E15" s="158">
        <v>34496973.460000001</v>
      </c>
      <c r="F15" s="201">
        <v>13510417.75</v>
      </c>
      <c r="G15" s="201">
        <v>12000000</v>
      </c>
      <c r="H15" s="201">
        <f t="shared" si="0"/>
        <v>22496973.460000001</v>
      </c>
    </row>
    <row r="16" spans="1:8" ht="27">
      <c r="A16" s="430">
        <v>8</v>
      </c>
      <c r="B16" s="426" t="s">
        <v>401</v>
      </c>
      <c r="C16" s="429">
        <v>21010101</v>
      </c>
      <c r="D16" s="425" t="s">
        <v>462</v>
      </c>
      <c r="E16" s="158">
        <v>1083397843.3499999</v>
      </c>
      <c r="F16" s="201">
        <v>621000000</v>
      </c>
      <c r="G16" s="201">
        <v>425000000</v>
      </c>
      <c r="H16" s="201">
        <f t="shared" si="0"/>
        <v>658397843.3499999</v>
      </c>
    </row>
    <row r="17" spans="1:16382">
      <c r="A17" s="430">
        <v>9</v>
      </c>
      <c r="B17" s="158" t="s">
        <v>405</v>
      </c>
      <c r="C17" s="429">
        <v>21010101</v>
      </c>
      <c r="D17" s="425" t="s">
        <v>462</v>
      </c>
      <c r="E17" s="158">
        <v>80693279.170000002</v>
      </c>
      <c r="F17" s="201">
        <v>25772086.82</v>
      </c>
      <c r="G17" s="201">
        <v>40000000</v>
      </c>
      <c r="H17" s="201">
        <f t="shared" si="0"/>
        <v>40693279.170000002</v>
      </c>
    </row>
    <row r="18" spans="1:16382" ht="27">
      <c r="A18" s="430">
        <v>10</v>
      </c>
      <c r="B18" s="426" t="s">
        <v>415</v>
      </c>
      <c r="C18" s="429">
        <v>21010101</v>
      </c>
      <c r="D18" s="425" t="s">
        <v>462</v>
      </c>
      <c r="E18" s="158">
        <v>409099564.06999999</v>
      </c>
      <c r="F18" s="201">
        <v>169074358.80000001</v>
      </c>
      <c r="G18" s="201">
        <v>153000000</v>
      </c>
      <c r="H18" s="201">
        <f t="shared" si="0"/>
        <v>256099564.06999999</v>
      </c>
    </row>
    <row r="19" spans="1:16382" ht="27">
      <c r="A19" s="430">
        <v>11</v>
      </c>
      <c r="B19" s="426" t="s">
        <v>343</v>
      </c>
      <c r="C19" s="429">
        <v>21010102</v>
      </c>
      <c r="D19" s="425" t="s">
        <v>462</v>
      </c>
      <c r="E19" s="158">
        <v>66667554.490000002</v>
      </c>
      <c r="F19" s="158">
        <v>36070821.780000001</v>
      </c>
      <c r="G19" s="158">
        <v>11000000</v>
      </c>
      <c r="H19" s="158">
        <f t="shared" si="0"/>
        <v>55667554.490000002</v>
      </c>
      <c r="I19" s="223"/>
      <c r="J19" s="223"/>
      <c r="K19" s="223"/>
      <c r="L19" s="223"/>
      <c r="M19" s="223"/>
      <c r="N19" s="203"/>
      <c r="O19" s="203"/>
      <c r="P19" s="203"/>
      <c r="Q19" s="203"/>
      <c r="R19" s="203"/>
      <c r="S19" s="203"/>
      <c r="T19" s="222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38"/>
      <c r="ME19" s="38"/>
      <c r="MF19" s="38"/>
      <c r="MG19" s="38"/>
      <c r="MH19" s="38"/>
      <c r="MI19" s="38"/>
      <c r="MJ19" s="38"/>
      <c r="MK19" s="38"/>
      <c r="ML19" s="38"/>
      <c r="MM19" s="38"/>
      <c r="MN19" s="38"/>
      <c r="MO19" s="38"/>
      <c r="MP19" s="38"/>
      <c r="MQ19" s="38"/>
      <c r="MR19" s="38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P19" s="38"/>
      <c r="NQ19" s="38"/>
      <c r="NR19" s="38"/>
      <c r="NS19" s="38"/>
      <c r="NT19" s="38"/>
      <c r="NU19" s="38"/>
      <c r="NV19" s="38"/>
      <c r="NW19" s="38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3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38"/>
      <c r="PM19" s="38"/>
      <c r="PN19" s="38"/>
      <c r="PO19" s="38"/>
      <c r="PP19" s="38"/>
      <c r="PQ19" s="38"/>
      <c r="PR19" s="38"/>
      <c r="PS19" s="38"/>
      <c r="PT19" s="38"/>
      <c r="PU19" s="38"/>
      <c r="PV19" s="38"/>
      <c r="PW19" s="38"/>
      <c r="PX19" s="38"/>
      <c r="PY19" s="38"/>
      <c r="PZ19" s="38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38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38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38"/>
      <c r="SE19" s="38"/>
      <c r="SF19" s="38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38"/>
      <c r="UE19" s="38"/>
      <c r="UF19" s="38"/>
      <c r="UG19" s="38"/>
      <c r="UH19" s="38"/>
      <c r="UI19" s="38"/>
      <c r="UJ19" s="38"/>
      <c r="UK19" s="38"/>
      <c r="UL19" s="38"/>
      <c r="UM19" s="38"/>
      <c r="UN19" s="38"/>
      <c r="UO19" s="38"/>
      <c r="UP19" s="38"/>
      <c r="UQ19" s="38"/>
      <c r="UR19" s="38"/>
      <c r="US19" s="38"/>
      <c r="UT19" s="38"/>
      <c r="UU19" s="38"/>
      <c r="UV19" s="38"/>
      <c r="UW19" s="38"/>
      <c r="UX19" s="38"/>
      <c r="UY19" s="38"/>
      <c r="UZ19" s="38"/>
      <c r="VA19" s="38"/>
      <c r="VB19" s="38"/>
      <c r="VC19" s="38"/>
      <c r="VD19" s="38"/>
      <c r="VE19" s="38"/>
      <c r="VF19" s="38"/>
      <c r="VG19" s="38"/>
      <c r="VH19" s="38"/>
      <c r="VI19" s="38"/>
      <c r="VJ19" s="38"/>
      <c r="VK19" s="38"/>
      <c r="VL19" s="38"/>
      <c r="VM19" s="38"/>
      <c r="VN19" s="38"/>
      <c r="VO19" s="38"/>
      <c r="VP19" s="38"/>
      <c r="VQ19" s="38"/>
      <c r="VR19" s="38"/>
      <c r="VS19" s="38"/>
      <c r="VT19" s="38"/>
      <c r="VU19" s="38"/>
      <c r="VV19" s="38"/>
      <c r="VW19" s="38"/>
      <c r="VX19" s="38"/>
      <c r="VY19" s="38"/>
      <c r="VZ19" s="38"/>
      <c r="WA19" s="38"/>
      <c r="WB19" s="38"/>
      <c r="WC19" s="38"/>
      <c r="WD19" s="38"/>
      <c r="WE19" s="38"/>
      <c r="WF19" s="38"/>
      <c r="WG19" s="38"/>
      <c r="WH19" s="38"/>
      <c r="WI19" s="38"/>
      <c r="WJ19" s="38"/>
      <c r="WK19" s="38"/>
      <c r="WL19" s="38"/>
      <c r="WM19" s="38"/>
      <c r="WN19" s="38"/>
      <c r="WO19" s="38"/>
      <c r="WP19" s="38"/>
      <c r="WQ19" s="38"/>
      <c r="WR19" s="38"/>
      <c r="WS19" s="38"/>
      <c r="WT19" s="38"/>
      <c r="WU19" s="38"/>
      <c r="WV19" s="38"/>
      <c r="WW19" s="38"/>
      <c r="WX19" s="38"/>
      <c r="WY19" s="38"/>
      <c r="WZ19" s="38"/>
      <c r="XA19" s="38"/>
      <c r="XB19" s="38"/>
      <c r="XC19" s="38"/>
      <c r="XD19" s="38"/>
      <c r="XE19" s="38"/>
      <c r="XF19" s="38"/>
      <c r="XG19" s="38"/>
      <c r="XH19" s="38"/>
      <c r="XI19" s="38"/>
      <c r="XJ19" s="38"/>
      <c r="XK19" s="38"/>
      <c r="XL19" s="38"/>
      <c r="XM19" s="38"/>
      <c r="XN19" s="38"/>
      <c r="XO19" s="38"/>
      <c r="XP19" s="38"/>
      <c r="XQ19" s="38"/>
      <c r="XR19" s="38"/>
      <c r="XS19" s="38"/>
      <c r="XT19" s="38"/>
      <c r="XU19" s="38"/>
      <c r="XV19" s="38"/>
      <c r="XW19" s="38"/>
      <c r="XX19" s="38"/>
      <c r="XY19" s="38"/>
      <c r="XZ19" s="38"/>
      <c r="YA19" s="38"/>
      <c r="YB19" s="38"/>
      <c r="YC19" s="38"/>
      <c r="YD19" s="38"/>
      <c r="YE19" s="38"/>
      <c r="YF19" s="38"/>
      <c r="YG19" s="38"/>
      <c r="YH19" s="38"/>
      <c r="YI19" s="38"/>
      <c r="YJ19" s="38"/>
      <c r="YK19" s="38"/>
      <c r="YL19" s="38"/>
      <c r="YM19" s="38"/>
      <c r="YN19" s="38"/>
      <c r="YO19" s="38"/>
      <c r="YP19" s="38"/>
      <c r="YQ19" s="38"/>
      <c r="YR19" s="38"/>
      <c r="YS19" s="38"/>
      <c r="YT19" s="38"/>
      <c r="YU19" s="38"/>
      <c r="YV19" s="38"/>
      <c r="YW19" s="38"/>
      <c r="YX19" s="38"/>
      <c r="YY19" s="38"/>
      <c r="YZ19" s="38"/>
      <c r="ZA19" s="38"/>
      <c r="ZB19" s="38"/>
      <c r="ZC19" s="38"/>
      <c r="ZD19" s="38"/>
      <c r="ZE19" s="38"/>
      <c r="ZF19" s="38"/>
      <c r="ZG19" s="38"/>
      <c r="ZH19" s="38"/>
      <c r="ZI19" s="38"/>
      <c r="ZJ19" s="38"/>
      <c r="ZK19" s="38"/>
      <c r="ZL19" s="38"/>
      <c r="ZM19" s="38"/>
      <c r="ZN19" s="38"/>
      <c r="ZO19" s="38"/>
      <c r="ZP19" s="38"/>
      <c r="ZQ19" s="38"/>
      <c r="ZR19" s="38"/>
      <c r="ZS19" s="38"/>
      <c r="ZT19" s="38"/>
      <c r="ZU19" s="38"/>
      <c r="ZV19" s="38"/>
      <c r="ZW19" s="38"/>
      <c r="ZX19" s="38"/>
      <c r="ZY19" s="38"/>
      <c r="ZZ19" s="38"/>
      <c r="AAA19" s="38"/>
      <c r="AAB19" s="38"/>
      <c r="AAC19" s="38"/>
      <c r="AAD19" s="38"/>
      <c r="AAE19" s="38"/>
      <c r="AAF19" s="38"/>
      <c r="AAG19" s="38"/>
      <c r="AAH19" s="38"/>
      <c r="AAI19" s="38"/>
      <c r="AAJ19" s="38"/>
      <c r="AAK19" s="38"/>
      <c r="AAL19" s="38"/>
      <c r="AAM19" s="38"/>
      <c r="AAN19" s="38"/>
      <c r="AAO19" s="38"/>
      <c r="AAP19" s="38"/>
      <c r="AAQ19" s="38"/>
      <c r="AAR19" s="38"/>
      <c r="AAS19" s="38"/>
      <c r="AAT19" s="38"/>
      <c r="AAU19" s="38"/>
      <c r="AAV19" s="38"/>
      <c r="AAW19" s="38"/>
      <c r="AAX19" s="38"/>
      <c r="AAY19" s="38"/>
      <c r="AAZ19" s="38"/>
      <c r="ABA19" s="38"/>
      <c r="ABB19" s="38"/>
      <c r="ABC19" s="38"/>
      <c r="ABD19" s="38"/>
      <c r="ABE19" s="38"/>
      <c r="ABF19" s="38"/>
      <c r="ABG19" s="38"/>
      <c r="ABH19" s="38"/>
      <c r="ABI19" s="38"/>
      <c r="ABJ19" s="38"/>
      <c r="ABK19" s="38"/>
      <c r="ABL19" s="38"/>
      <c r="ABM19" s="38"/>
      <c r="ABN19" s="38"/>
      <c r="ABO19" s="38"/>
      <c r="ABP19" s="38"/>
      <c r="ABQ19" s="38"/>
      <c r="ABR19" s="38"/>
      <c r="ABS19" s="38"/>
      <c r="ABT19" s="38"/>
      <c r="ABU19" s="38"/>
      <c r="ABV19" s="38"/>
      <c r="ABW19" s="38"/>
      <c r="ABX19" s="38"/>
      <c r="ABY19" s="38"/>
      <c r="ABZ19" s="38"/>
      <c r="ACA19" s="38"/>
      <c r="ACB19" s="38"/>
      <c r="ACC19" s="38"/>
      <c r="ACD19" s="38"/>
      <c r="ACE19" s="38"/>
      <c r="ACF19" s="38"/>
      <c r="ACG19" s="38"/>
      <c r="ACH19" s="38"/>
      <c r="ACI19" s="38"/>
      <c r="ACJ19" s="38"/>
      <c r="ACK19" s="38"/>
      <c r="ACL19" s="38"/>
      <c r="ACM19" s="38"/>
      <c r="ACN19" s="38"/>
      <c r="ACO19" s="38"/>
      <c r="ACP19" s="38"/>
      <c r="ACQ19" s="38"/>
      <c r="ACR19" s="38"/>
      <c r="ACS19" s="38"/>
      <c r="ACT19" s="38"/>
      <c r="ACU19" s="38"/>
      <c r="ACV19" s="38"/>
      <c r="ACW19" s="38"/>
      <c r="ACX19" s="38"/>
      <c r="ACY19" s="38"/>
      <c r="ACZ19" s="38"/>
      <c r="ADA19" s="38"/>
      <c r="ADB19" s="38"/>
      <c r="ADC19" s="38"/>
      <c r="ADD19" s="38"/>
      <c r="ADE19" s="38"/>
      <c r="ADF19" s="38"/>
      <c r="ADG19" s="38"/>
      <c r="ADH19" s="38"/>
      <c r="ADI19" s="38"/>
      <c r="ADJ19" s="38"/>
      <c r="ADK19" s="38"/>
      <c r="ADL19" s="38"/>
      <c r="ADM19" s="38"/>
      <c r="ADN19" s="38"/>
      <c r="ADO19" s="38"/>
      <c r="ADP19" s="38"/>
      <c r="ADQ19" s="38"/>
      <c r="ADR19" s="38"/>
      <c r="ADS19" s="38"/>
      <c r="ADT19" s="38"/>
      <c r="ADU19" s="38"/>
      <c r="ADV19" s="38"/>
      <c r="ADW19" s="38"/>
      <c r="ADX19" s="38"/>
      <c r="ADY19" s="38"/>
      <c r="ADZ19" s="38"/>
      <c r="AEA19" s="38"/>
      <c r="AEB19" s="38"/>
      <c r="AEC19" s="38"/>
      <c r="AED19" s="38"/>
      <c r="AEE19" s="38"/>
      <c r="AEF19" s="38"/>
      <c r="AEG19" s="38"/>
      <c r="AEH19" s="38"/>
      <c r="AEI19" s="38"/>
      <c r="AEJ19" s="38"/>
      <c r="AEK19" s="38"/>
      <c r="AEL19" s="38"/>
      <c r="AEM19" s="38"/>
      <c r="AEN19" s="38"/>
      <c r="AEO19" s="38"/>
      <c r="AEP19" s="38"/>
      <c r="AEQ19" s="38"/>
      <c r="AER19" s="38"/>
      <c r="AES19" s="38"/>
      <c r="AET19" s="38"/>
      <c r="AEU19" s="38"/>
      <c r="AEV19" s="38"/>
      <c r="AEW19" s="38"/>
      <c r="AEX19" s="38"/>
      <c r="AEY19" s="38"/>
      <c r="AEZ19" s="38"/>
      <c r="AFA19" s="38"/>
      <c r="AFB19" s="38"/>
      <c r="AFC19" s="38"/>
      <c r="AFD19" s="38"/>
      <c r="AFE19" s="38"/>
      <c r="AFF19" s="38"/>
      <c r="AFG19" s="38"/>
      <c r="AFH19" s="38"/>
      <c r="AFI19" s="38"/>
      <c r="AFJ19" s="38"/>
      <c r="AFK19" s="38"/>
      <c r="AFL19" s="38"/>
      <c r="AFM19" s="38"/>
      <c r="AFN19" s="38"/>
      <c r="AFO19" s="38"/>
      <c r="AFP19" s="38"/>
      <c r="AFQ19" s="38"/>
      <c r="AFR19" s="38"/>
      <c r="AFS19" s="38"/>
      <c r="AFT19" s="38"/>
      <c r="AFU19" s="38"/>
      <c r="AFV19" s="38"/>
      <c r="AFW19" s="38"/>
      <c r="AFX19" s="38"/>
      <c r="AFY19" s="38"/>
      <c r="AFZ19" s="38"/>
      <c r="AGA19" s="38"/>
      <c r="AGB19" s="38"/>
      <c r="AGC19" s="38"/>
      <c r="AGD19" s="38"/>
      <c r="AGE19" s="38"/>
      <c r="AGF19" s="38"/>
      <c r="AGG19" s="38"/>
      <c r="AGH19" s="38"/>
      <c r="AGI19" s="38"/>
      <c r="AGJ19" s="38"/>
      <c r="AGK19" s="38"/>
      <c r="AGL19" s="38"/>
      <c r="AGM19" s="38"/>
      <c r="AGN19" s="38"/>
      <c r="AGO19" s="38"/>
      <c r="AGP19" s="38"/>
      <c r="AGQ19" s="38"/>
      <c r="AGR19" s="38"/>
      <c r="AGS19" s="38"/>
      <c r="AGT19" s="38"/>
      <c r="AGU19" s="38"/>
      <c r="AGV19" s="38"/>
      <c r="AGW19" s="38"/>
      <c r="AGX19" s="38"/>
      <c r="AGY19" s="38"/>
      <c r="AGZ19" s="38"/>
      <c r="AHA19" s="38"/>
      <c r="AHB19" s="38"/>
      <c r="AHC19" s="38"/>
      <c r="AHD19" s="38"/>
      <c r="AHE19" s="38"/>
      <c r="AHF19" s="38"/>
      <c r="AHG19" s="38"/>
      <c r="AHH19" s="38"/>
      <c r="AHI19" s="38"/>
      <c r="AHJ19" s="38"/>
      <c r="AHK19" s="38"/>
      <c r="AHL19" s="38"/>
      <c r="AHM19" s="38"/>
      <c r="AHN19" s="38"/>
      <c r="AHO19" s="38"/>
      <c r="AHP19" s="38"/>
      <c r="AHQ19" s="38"/>
      <c r="AHR19" s="38"/>
      <c r="AHS19" s="38"/>
      <c r="AHT19" s="38"/>
      <c r="AHU19" s="38"/>
      <c r="AHV19" s="38"/>
      <c r="AHW19" s="38"/>
      <c r="AHX19" s="38"/>
      <c r="AHY19" s="38"/>
      <c r="AHZ19" s="38"/>
      <c r="AIA19" s="38"/>
      <c r="AIB19" s="38"/>
      <c r="AIC19" s="38"/>
      <c r="AID19" s="38"/>
      <c r="AIE19" s="38"/>
      <c r="AIF19" s="38"/>
      <c r="AIG19" s="38"/>
      <c r="AIH19" s="38"/>
      <c r="AII19" s="38"/>
      <c r="AIJ19" s="38"/>
      <c r="AIK19" s="38"/>
      <c r="AIL19" s="38"/>
      <c r="AIM19" s="38"/>
      <c r="AIN19" s="38"/>
      <c r="AIO19" s="38"/>
      <c r="AIP19" s="38"/>
      <c r="AIQ19" s="38"/>
      <c r="AIR19" s="38"/>
      <c r="AIS19" s="38"/>
      <c r="AIT19" s="38"/>
      <c r="AIU19" s="38"/>
      <c r="AIV19" s="38"/>
      <c r="AIW19" s="38"/>
      <c r="AIX19" s="38"/>
      <c r="AIY19" s="38"/>
      <c r="AIZ19" s="38"/>
      <c r="AJA19" s="38"/>
      <c r="AJB19" s="38"/>
      <c r="AJC19" s="38"/>
      <c r="AJD19" s="38"/>
      <c r="AJE19" s="38"/>
      <c r="AJF19" s="38"/>
      <c r="AJG19" s="38"/>
      <c r="AJH19" s="38"/>
      <c r="AJI19" s="38"/>
      <c r="AJJ19" s="38"/>
      <c r="AJK19" s="38"/>
      <c r="AJL19" s="38"/>
      <c r="AJM19" s="38"/>
      <c r="AJN19" s="38"/>
      <c r="AJO19" s="38"/>
      <c r="AJP19" s="38"/>
      <c r="AJQ19" s="38"/>
      <c r="AJR19" s="38"/>
      <c r="AJS19" s="38"/>
      <c r="AJT19" s="38"/>
      <c r="AJU19" s="38"/>
      <c r="AJV19" s="38"/>
      <c r="AJW19" s="38"/>
      <c r="AJX19" s="38"/>
      <c r="AJY19" s="38"/>
      <c r="AJZ19" s="38"/>
      <c r="AKA19" s="38"/>
      <c r="AKB19" s="38"/>
      <c r="AKC19" s="38"/>
      <c r="AKD19" s="38"/>
      <c r="AKE19" s="38"/>
      <c r="AKF19" s="38"/>
      <c r="AKG19" s="38"/>
      <c r="AKH19" s="38"/>
      <c r="AKI19" s="38"/>
      <c r="AKJ19" s="38"/>
      <c r="AKK19" s="38"/>
      <c r="AKL19" s="38"/>
      <c r="AKM19" s="38"/>
      <c r="AKN19" s="38"/>
      <c r="AKO19" s="38"/>
      <c r="AKP19" s="38"/>
      <c r="AKQ19" s="38"/>
      <c r="AKR19" s="38"/>
      <c r="AKS19" s="38"/>
      <c r="AKT19" s="38"/>
      <c r="AKU19" s="38"/>
      <c r="AKV19" s="38"/>
      <c r="AKW19" s="38"/>
      <c r="AKX19" s="38"/>
      <c r="AKY19" s="38"/>
      <c r="AKZ19" s="38"/>
      <c r="ALA19" s="38"/>
      <c r="ALB19" s="38"/>
      <c r="ALC19" s="38"/>
      <c r="ALD19" s="38"/>
      <c r="ALE19" s="38"/>
      <c r="ALF19" s="38"/>
      <c r="ALG19" s="38"/>
      <c r="ALH19" s="38"/>
      <c r="ALI19" s="38"/>
      <c r="ALJ19" s="38"/>
      <c r="ALK19" s="38"/>
      <c r="ALL19" s="38"/>
      <c r="ALM19" s="38"/>
      <c r="ALN19" s="38"/>
      <c r="ALO19" s="38"/>
      <c r="ALP19" s="38"/>
      <c r="ALQ19" s="38"/>
      <c r="ALR19" s="38"/>
      <c r="ALS19" s="38"/>
      <c r="ALT19" s="38"/>
      <c r="ALU19" s="38"/>
      <c r="ALV19" s="38"/>
      <c r="ALW19" s="38"/>
      <c r="ALX19" s="38"/>
      <c r="ALY19" s="38"/>
      <c r="ALZ19" s="38"/>
      <c r="AMA19" s="38"/>
      <c r="AMB19" s="38"/>
      <c r="AMC19" s="38"/>
      <c r="AMD19" s="38"/>
      <c r="AME19" s="38"/>
      <c r="AMF19" s="38"/>
      <c r="AMG19" s="38"/>
      <c r="AMH19" s="38"/>
      <c r="AMI19" s="38"/>
      <c r="AMJ19" s="38"/>
      <c r="AMK19" s="38"/>
      <c r="AML19" s="38"/>
      <c r="AMM19" s="38"/>
      <c r="AMN19" s="38"/>
      <c r="AMO19" s="38"/>
      <c r="AMP19" s="38"/>
      <c r="AMQ19" s="38"/>
      <c r="AMR19" s="38"/>
      <c r="AMS19" s="38"/>
      <c r="AMT19" s="38"/>
      <c r="AMU19" s="38"/>
      <c r="AMV19" s="38"/>
      <c r="AMW19" s="38"/>
      <c r="AMX19" s="38"/>
      <c r="AMY19" s="38"/>
      <c r="AMZ19" s="38"/>
      <c r="ANA19" s="38"/>
      <c r="ANB19" s="38"/>
      <c r="ANC19" s="38"/>
      <c r="AND19" s="38"/>
      <c r="ANE19" s="38"/>
      <c r="ANF19" s="38"/>
      <c r="ANG19" s="38"/>
      <c r="ANH19" s="38"/>
      <c r="ANI19" s="38"/>
      <c r="ANJ19" s="38"/>
      <c r="ANK19" s="38"/>
      <c r="ANL19" s="38"/>
      <c r="ANM19" s="38"/>
      <c r="ANN19" s="38"/>
      <c r="ANO19" s="38"/>
      <c r="ANP19" s="38"/>
      <c r="ANQ19" s="38"/>
      <c r="ANR19" s="38"/>
      <c r="ANS19" s="38"/>
      <c r="ANT19" s="38"/>
      <c r="ANU19" s="38"/>
      <c r="ANV19" s="38"/>
      <c r="ANW19" s="38"/>
      <c r="ANX19" s="38"/>
      <c r="ANY19" s="38"/>
      <c r="ANZ19" s="38"/>
      <c r="AOA19" s="38"/>
      <c r="AOB19" s="38"/>
      <c r="AOC19" s="38"/>
      <c r="AOD19" s="38"/>
      <c r="AOE19" s="38"/>
      <c r="AOF19" s="38"/>
      <c r="AOG19" s="38"/>
      <c r="AOH19" s="38"/>
      <c r="AOI19" s="38"/>
      <c r="AOJ19" s="38"/>
      <c r="AOK19" s="38"/>
      <c r="AOL19" s="38"/>
      <c r="AOM19" s="38"/>
      <c r="AON19" s="38"/>
      <c r="AOO19" s="38"/>
      <c r="AOP19" s="38"/>
      <c r="AOQ19" s="38"/>
      <c r="AOR19" s="38"/>
      <c r="AOS19" s="38"/>
      <c r="AOT19" s="38"/>
      <c r="AOU19" s="38"/>
      <c r="AOV19" s="38"/>
      <c r="AOW19" s="38"/>
      <c r="AOX19" s="38"/>
      <c r="AOY19" s="38"/>
      <c r="AOZ19" s="38"/>
      <c r="APA19" s="38"/>
      <c r="APB19" s="38"/>
      <c r="APC19" s="38"/>
      <c r="APD19" s="38"/>
      <c r="APE19" s="38"/>
      <c r="APF19" s="38"/>
      <c r="APG19" s="38"/>
      <c r="APH19" s="38"/>
      <c r="API19" s="38"/>
      <c r="APJ19" s="38"/>
      <c r="APK19" s="38"/>
      <c r="APL19" s="38"/>
      <c r="APM19" s="38"/>
      <c r="APN19" s="38"/>
      <c r="APO19" s="38"/>
      <c r="APP19" s="38"/>
      <c r="APQ19" s="38"/>
      <c r="APR19" s="38"/>
      <c r="APS19" s="38"/>
      <c r="APT19" s="38"/>
      <c r="APU19" s="38"/>
      <c r="APV19" s="38"/>
      <c r="APW19" s="38"/>
      <c r="APX19" s="38"/>
      <c r="APY19" s="38"/>
      <c r="APZ19" s="38"/>
      <c r="AQA19" s="38"/>
      <c r="AQB19" s="38"/>
      <c r="AQC19" s="38"/>
      <c r="AQD19" s="38"/>
      <c r="AQE19" s="38"/>
      <c r="AQF19" s="38"/>
      <c r="AQG19" s="38"/>
      <c r="AQH19" s="38"/>
      <c r="AQI19" s="38"/>
      <c r="AQJ19" s="38"/>
      <c r="AQK19" s="38"/>
      <c r="AQL19" s="38"/>
      <c r="AQM19" s="38"/>
      <c r="AQN19" s="38"/>
      <c r="AQO19" s="38"/>
      <c r="AQP19" s="38"/>
      <c r="AQQ19" s="38"/>
      <c r="AQR19" s="38"/>
      <c r="AQS19" s="38"/>
      <c r="AQT19" s="38"/>
      <c r="AQU19" s="38"/>
      <c r="AQV19" s="38"/>
      <c r="AQW19" s="38"/>
      <c r="AQX19" s="38"/>
      <c r="AQY19" s="38"/>
      <c r="AQZ19" s="38"/>
      <c r="ARA19" s="38"/>
      <c r="ARB19" s="38"/>
      <c r="ARC19" s="38"/>
      <c r="ARD19" s="38"/>
      <c r="ARE19" s="38"/>
      <c r="ARF19" s="38"/>
      <c r="ARG19" s="38"/>
      <c r="ARH19" s="38"/>
      <c r="ARI19" s="38"/>
      <c r="ARJ19" s="38"/>
      <c r="ARK19" s="38"/>
      <c r="ARL19" s="38"/>
      <c r="ARM19" s="38"/>
      <c r="ARN19" s="38"/>
      <c r="ARO19" s="38"/>
      <c r="ARP19" s="38"/>
      <c r="ARQ19" s="38"/>
      <c r="ARR19" s="38"/>
      <c r="ARS19" s="38"/>
      <c r="ART19" s="38"/>
      <c r="ARU19" s="38"/>
      <c r="ARV19" s="38"/>
      <c r="ARW19" s="38"/>
      <c r="ARX19" s="38"/>
      <c r="ARY19" s="38"/>
      <c r="ARZ19" s="38"/>
      <c r="ASA19" s="38"/>
      <c r="ASB19" s="38"/>
      <c r="ASC19" s="38"/>
      <c r="ASD19" s="38"/>
      <c r="ASE19" s="38"/>
      <c r="ASF19" s="38"/>
      <c r="ASG19" s="38"/>
      <c r="ASH19" s="38"/>
      <c r="ASI19" s="38"/>
      <c r="ASJ19" s="38"/>
      <c r="ASK19" s="38"/>
      <c r="ASL19" s="38"/>
      <c r="ASM19" s="38"/>
      <c r="ASN19" s="38"/>
      <c r="ASO19" s="38"/>
      <c r="ASP19" s="38"/>
      <c r="ASQ19" s="38"/>
      <c r="ASR19" s="38"/>
      <c r="ASS19" s="38"/>
      <c r="AST19" s="38"/>
      <c r="ASU19" s="38"/>
      <c r="ASV19" s="38"/>
      <c r="ASW19" s="38"/>
      <c r="ASX19" s="38"/>
      <c r="ASY19" s="38"/>
      <c r="ASZ19" s="38"/>
      <c r="ATA19" s="38"/>
      <c r="ATB19" s="38"/>
      <c r="ATC19" s="38"/>
      <c r="ATD19" s="38"/>
      <c r="ATE19" s="38"/>
      <c r="ATF19" s="38"/>
      <c r="ATG19" s="38"/>
      <c r="ATH19" s="38"/>
      <c r="ATI19" s="38"/>
      <c r="ATJ19" s="38"/>
      <c r="ATK19" s="38"/>
      <c r="ATL19" s="38"/>
      <c r="ATM19" s="38"/>
      <c r="ATN19" s="38"/>
      <c r="ATO19" s="38"/>
      <c r="ATP19" s="38"/>
      <c r="ATQ19" s="38"/>
      <c r="ATR19" s="38"/>
      <c r="ATS19" s="38"/>
      <c r="ATT19" s="38"/>
      <c r="ATU19" s="38"/>
      <c r="ATV19" s="38"/>
      <c r="ATW19" s="38"/>
      <c r="ATX19" s="38"/>
      <c r="ATY19" s="38"/>
      <c r="ATZ19" s="38"/>
      <c r="AUA19" s="38"/>
      <c r="AUB19" s="38"/>
      <c r="AUC19" s="38"/>
      <c r="AUD19" s="38"/>
      <c r="AUE19" s="38"/>
      <c r="AUF19" s="38"/>
      <c r="AUG19" s="38"/>
      <c r="AUH19" s="38"/>
      <c r="AUI19" s="38"/>
      <c r="AUJ19" s="38"/>
      <c r="AUK19" s="38"/>
      <c r="AUL19" s="38"/>
      <c r="AUM19" s="38"/>
      <c r="AUN19" s="38"/>
      <c r="AUO19" s="38"/>
      <c r="AUP19" s="38"/>
      <c r="AUQ19" s="38"/>
      <c r="AUR19" s="38"/>
      <c r="AUS19" s="38"/>
      <c r="AUT19" s="38"/>
      <c r="AUU19" s="38"/>
      <c r="AUV19" s="38"/>
      <c r="AUW19" s="38"/>
      <c r="AUX19" s="38"/>
      <c r="AUY19" s="38"/>
      <c r="AUZ19" s="38"/>
      <c r="AVA19" s="38"/>
      <c r="AVB19" s="38"/>
      <c r="AVC19" s="38"/>
      <c r="AVD19" s="38"/>
      <c r="AVE19" s="38"/>
      <c r="AVF19" s="38"/>
      <c r="AVG19" s="38"/>
      <c r="AVH19" s="38"/>
      <c r="AVI19" s="38"/>
      <c r="AVJ19" s="38"/>
      <c r="AVK19" s="38"/>
      <c r="AVL19" s="38"/>
      <c r="AVM19" s="38"/>
      <c r="AVN19" s="38"/>
      <c r="AVO19" s="38"/>
      <c r="AVP19" s="38"/>
      <c r="AVQ19" s="38"/>
      <c r="AVR19" s="38"/>
      <c r="AVS19" s="38"/>
      <c r="AVT19" s="38"/>
      <c r="AVU19" s="38"/>
      <c r="AVV19" s="38"/>
      <c r="AVW19" s="38"/>
      <c r="AVX19" s="38"/>
      <c r="AVY19" s="38"/>
      <c r="AVZ19" s="38"/>
      <c r="AWA19" s="38"/>
      <c r="AWB19" s="38"/>
      <c r="AWC19" s="38"/>
      <c r="AWD19" s="38"/>
      <c r="AWE19" s="38"/>
      <c r="AWF19" s="38"/>
      <c r="AWG19" s="38"/>
      <c r="AWH19" s="38"/>
      <c r="AWI19" s="38"/>
      <c r="AWJ19" s="38"/>
      <c r="AWK19" s="38"/>
      <c r="AWL19" s="38"/>
      <c r="AWM19" s="38"/>
      <c r="AWN19" s="38"/>
      <c r="AWO19" s="38"/>
      <c r="AWP19" s="38"/>
      <c r="AWQ19" s="38"/>
      <c r="AWR19" s="38"/>
      <c r="AWS19" s="38"/>
      <c r="AWT19" s="38"/>
      <c r="AWU19" s="38"/>
      <c r="AWV19" s="38"/>
      <c r="AWW19" s="38"/>
      <c r="AWX19" s="38"/>
      <c r="AWY19" s="38"/>
      <c r="AWZ19" s="38"/>
      <c r="AXA19" s="38"/>
      <c r="AXB19" s="38"/>
      <c r="AXC19" s="38"/>
      <c r="AXD19" s="38"/>
      <c r="AXE19" s="38"/>
      <c r="AXF19" s="38"/>
      <c r="AXG19" s="38"/>
      <c r="AXH19" s="38"/>
      <c r="AXI19" s="38"/>
      <c r="AXJ19" s="38"/>
      <c r="AXK19" s="38"/>
      <c r="AXL19" s="38"/>
      <c r="AXM19" s="38"/>
      <c r="AXN19" s="38"/>
      <c r="AXO19" s="38"/>
      <c r="AXP19" s="38"/>
      <c r="AXQ19" s="38"/>
      <c r="AXR19" s="38"/>
      <c r="AXS19" s="38"/>
      <c r="AXT19" s="38"/>
      <c r="AXU19" s="38"/>
      <c r="AXV19" s="38"/>
      <c r="AXW19" s="38"/>
      <c r="AXX19" s="38"/>
      <c r="AXY19" s="38"/>
      <c r="AXZ19" s="38"/>
      <c r="AYA19" s="38"/>
      <c r="AYB19" s="38"/>
      <c r="AYC19" s="38"/>
      <c r="AYD19" s="38"/>
      <c r="AYE19" s="38"/>
      <c r="AYF19" s="38"/>
      <c r="AYG19" s="38"/>
      <c r="AYH19" s="38"/>
      <c r="AYI19" s="38"/>
      <c r="AYJ19" s="38"/>
      <c r="AYK19" s="38"/>
      <c r="AYL19" s="38"/>
      <c r="AYM19" s="38"/>
      <c r="AYN19" s="38"/>
      <c r="AYO19" s="38"/>
      <c r="AYP19" s="38"/>
      <c r="AYQ19" s="38"/>
      <c r="AYR19" s="38"/>
      <c r="AYS19" s="38"/>
      <c r="AYT19" s="38"/>
      <c r="AYU19" s="38"/>
      <c r="AYV19" s="38"/>
      <c r="AYW19" s="38"/>
      <c r="AYX19" s="38"/>
      <c r="AYY19" s="38"/>
      <c r="AYZ19" s="38"/>
      <c r="AZA19" s="38"/>
      <c r="AZB19" s="38"/>
      <c r="AZC19" s="38"/>
      <c r="AZD19" s="38"/>
      <c r="AZE19" s="38"/>
      <c r="AZF19" s="38"/>
      <c r="AZG19" s="38"/>
      <c r="AZH19" s="38"/>
      <c r="AZI19" s="38"/>
      <c r="AZJ19" s="38"/>
      <c r="AZK19" s="38"/>
      <c r="AZL19" s="38"/>
      <c r="AZM19" s="38"/>
      <c r="AZN19" s="38"/>
      <c r="AZO19" s="38"/>
      <c r="AZP19" s="38"/>
      <c r="AZQ19" s="38"/>
      <c r="AZR19" s="38"/>
      <c r="AZS19" s="38"/>
      <c r="AZT19" s="38"/>
      <c r="AZU19" s="38"/>
      <c r="AZV19" s="38"/>
      <c r="AZW19" s="38"/>
      <c r="AZX19" s="38"/>
      <c r="AZY19" s="38"/>
      <c r="AZZ19" s="38"/>
      <c r="BAA19" s="38"/>
      <c r="BAB19" s="38"/>
      <c r="BAC19" s="38"/>
      <c r="BAD19" s="38"/>
      <c r="BAE19" s="38"/>
      <c r="BAF19" s="38"/>
      <c r="BAG19" s="38"/>
      <c r="BAH19" s="38"/>
      <c r="BAI19" s="38"/>
      <c r="BAJ19" s="38"/>
      <c r="BAK19" s="38"/>
      <c r="BAL19" s="38"/>
      <c r="BAM19" s="38"/>
      <c r="BAN19" s="38"/>
      <c r="BAO19" s="38"/>
      <c r="BAP19" s="38"/>
      <c r="BAQ19" s="38"/>
      <c r="BAR19" s="38"/>
      <c r="BAS19" s="38"/>
      <c r="BAT19" s="38"/>
      <c r="BAU19" s="38"/>
      <c r="BAV19" s="38"/>
      <c r="BAW19" s="38"/>
      <c r="BAX19" s="38"/>
      <c r="BAY19" s="38"/>
      <c r="BAZ19" s="38"/>
      <c r="BBA19" s="38"/>
      <c r="BBB19" s="38"/>
      <c r="BBC19" s="38"/>
      <c r="BBD19" s="38"/>
      <c r="BBE19" s="38"/>
      <c r="BBF19" s="38"/>
      <c r="BBG19" s="38"/>
      <c r="BBH19" s="38"/>
      <c r="BBI19" s="38"/>
      <c r="BBJ19" s="38"/>
      <c r="BBK19" s="38"/>
      <c r="BBL19" s="38"/>
      <c r="BBM19" s="38"/>
      <c r="BBN19" s="38"/>
      <c r="BBO19" s="38"/>
      <c r="BBP19" s="38"/>
      <c r="BBQ19" s="38"/>
      <c r="BBR19" s="38"/>
      <c r="BBS19" s="38"/>
      <c r="BBT19" s="38"/>
      <c r="BBU19" s="38"/>
      <c r="BBV19" s="38"/>
      <c r="BBW19" s="38"/>
      <c r="BBX19" s="38"/>
      <c r="BBY19" s="38"/>
      <c r="BBZ19" s="38"/>
      <c r="BCA19" s="38"/>
      <c r="BCB19" s="38"/>
      <c r="BCC19" s="38"/>
      <c r="BCD19" s="38"/>
      <c r="BCE19" s="38"/>
      <c r="BCF19" s="38"/>
      <c r="BCG19" s="38"/>
      <c r="BCH19" s="38"/>
      <c r="BCI19" s="38"/>
      <c r="BCJ19" s="38"/>
      <c r="BCK19" s="38"/>
      <c r="BCL19" s="38"/>
      <c r="BCM19" s="38"/>
      <c r="BCN19" s="38"/>
      <c r="BCO19" s="38"/>
      <c r="BCP19" s="38"/>
      <c r="BCQ19" s="38"/>
      <c r="BCR19" s="38"/>
      <c r="BCS19" s="38"/>
      <c r="BCT19" s="38"/>
      <c r="BCU19" s="38"/>
      <c r="BCV19" s="38"/>
      <c r="BCW19" s="38"/>
      <c r="BCX19" s="38"/>
      <c r="BCY19" s="38"/>
      <c r="BCZ19" s="38"/>
      <c r="BDA19" s="38"/>
      <c r="BDB19" s="38"/>
      <c r="BDC19" s="38"/>
      <c r="BDD19" s="38"/>
      <c r="BDE19" s="38"/>
      <c r="BDF19" s="38"/>
      <c r="BDG19" s="38"/>
      <c r="BDH19" s="38"/>
      <c r="BDI19" s="38"/>
      <c r="BDJ19" s="38"/>
      <c r="BDK19" s="38"/>
      <c r="BDL19" s="38"/>
      <c r="BDM19" s="38"/>
      <c r="BDN19" s="38"/>
      <c r="BDO19" s="38"/>
      <c r="BDP19" s="38"/>
      <c r="BDQ19" s="38"/>
      <c r="BDR19" s="38"/>
      <c r="BDS19" s="38"/>
      <c r="BDT19" s="38"/>
      <c r="BDU19" s="38"/>
      <c r="BDV19" s="38"/>
      <c r="BDW19" s="38"/>
      <c r="BDX19" s="38"/>
      <c r="BDY19" s="38"/>
      <c r="BDZ19" s="38"/>
      <c r="BEA19" s="38"/>
      <c r="BEB19" s="38"/>
      <c r="BEC19" s="38"/>
      <c r="BED19" s="38"/>
      <c r="BEE19" s="38"/>
      <c r="BEF19" s="38"/>
      <c r="BEG19" s="38"/>
      <c r="BEH19" s="38"/>
      <c r="BEI19" s="38"/>
      <c r="BEJ19" s="38"/>
      <c r="BEK19" s="38"/>
      <c r="BEL19" s="38"/>
      <c r="BEM19" s="38"/>
      <c r="BEN19" s="38"/>
      <c r="BEO19" s="38"/>
      <c r="BEP19" s="38"/>
      <c r="BEQ19" s="38"/>
      <c r="BER19" s="38"/>
      <c r="BES19" s="38"/>
      <c r="BET19" s="38"/>
      <c r="BEU19" s="38"/>
      <c r="BEV19" s="38"/>
      <c r="BEW19" s="38"/>
      <c r="BEX19" s="38"/>
      <c r="BEY19" s="38"/>
      <c r="BEZ19" s="38"/>
      <c r="BFA19" s="38"/>
      <c r="BFB19" s="38"/>
      <c r="BFC19" s="38"/>
      <c r="BFD19" s="38"/>
      <c r="BFE19" s="38"/>
      <c r="BFF19" s="38"/>
      <c r="BFG19" s="38"/>
      <c r="BFH19" s="38"/>
      <c r="BFI19" s="38"/>
      <c r="BFJ19" s="38"/>
      <c r="BFK19" s="38"/>
      <c r="BFL19" s="38"/>
      <c r="BFM19" s="38"/>
      <c r="BFN19" s="38"/>
      <c r="BFO19" s="38"/>
      <c r="BFP19" s="38"/>
      <c r="BFQ19" s="38"/>
      <c r="BFR19" s="38"/>
      <c r="BFS19" s="38"/>
      <c r="BFT19" s="38"/>
      <c r="BFU19" s="38"/>
      <c r="BFV19" s="38"/>
      <c r="BFW19" s="38"/>
      <c r="BFX19" s="38"/>
      <c r="BFY19" s="38"/>
      <c r="BFZ19" s="38"/>
      <c r="BGA19" s="38"/>
      <c r="BGB19" s="38"/>
      <c r="BGC19" s="38"/>
      <c r="BGD19" s="38"/>
      <c r="BGE19" s="38"/>
      <c r="BGF19" s="38"/>
      <c r="BGG19" s="38"/>
      <c r="BGH19" s="38"/>
      <c r="BGI19" s="38"/>
      <c r="BGJ19" s="38"/>
      <c r="BGK19" s="38"/>
      <c r="BGL19" s="38"/>
      <c r="BGM19" s="38"/>
      <c r="BGN19" s="38"/>
      <c r="BGO19" s="38"/>
      <c r="BGP19" s="38"/>
      <c r="BGQ19" s="38"/>
      <c r="BGR19" s="38"/>
      <c r="BGS19" s="38"/>
      <c r="BGT19" s="38"/>
      <c r="BGU19" s="38"/>
      <c r="BGV19" s="38"/>
      <c r="BGW19" s="38"/>
      <c r="BGX19" s="38"/>
      <c r="BGY19" s="38"/>
      <c r="BGZ19" s="38"/>
      <c r="BHA19" s="38"/>
      <c r="BHB19" s="38"/>
      <c r="BHC19" s="38"/>
      <c r="BHD19" s="38"/>
      <c r="BHE19" s="38"/>
      <c r="BHF19" s="38"/>
      <c r="BHG19" s="38"/>
      <c r="BHH19" s="38"/>
      <c r="BHI19" s="38"/>
      <c r="BHJ19" s="38"/>
      <c r="BHK19" s="38"/>
      <c r="BHL19" s="38"/>
      <c r="BHM19" s="38"/>
      <c r="BHN19" s="38"/>
      <c r="BHO19" s="38"/>
      <c r="BHP19" s="38"/>
      <c r="BHQ19" s="38"/>
      <c r="BHR19" s="38"/>
      <c r="BHS19" s="38"/>
      <c r="BHT19" s="38"/>
      <c r="BHU19" s="38"/>
      <c r="BHV19" s="38"/>
      <c r="BHW19" s="38"/>
      <c r="BHX19" s="38"/>
      <c r="BHY19" s="38"/>
      <c r="BHZ19" s="38"/>
      <c r="BIA19" s="38"/>
      <c r="BIB19" s="38"/>
      <c r="BIC19" s="38"/>
      <c r="BID19" s="38"/>
      <c r="BIE19" s="38"/>
      <c r="BIF19" s="38"/>
      <c r="BIG19" s="38"/>
      <c r="BIH19" s="38"/>
      <c r="BII19" s="38"/>
      <c r="BIJ19" s="38"/>
      <c r="BIK19" s="38"/>
      <c r="BIL19" s="38"/>
      <c r="BIM19" s="38"/>
      <c r="BIN19" s="38"/>
      <c r="BIO19" s="38"/>
      <c r="BIP19" s="38"/>
      <c r="BIQ19" s="38"/>
      <c r="BIR19" s="38"/>
      <c r="BIS19" s="38"/>
      <c r="BIT19" s="38"/>
      <c r="BIU19" s="38"/>
      <c r="BIV19" s="38"/>
      <c r="BIW19" s="38"/>
      <c r="BIX19" s="38"/>
      <c r="BIY19" s="38"/>
      <c r="BIZ19" s="38"/>
      <c r="BJA19" s="38"/>
      <c r="BJB19" s="38"/>
      <c r="BJC19" s="38"/>
      <c r="BJD19" s="38"/>
      <c r="BJE19" s="38"/>
      <c r="BJF19" s="38"/>
      <c r="BJG19" s="38"/>
      <c r="BJH19" s="38"/>
      <c r="BJI19" s="38"/>
      <c r="BJJ19" s="38"/>
      <c r="BJK19" s="38"/>
      <c r="BJL19" s="38"/>
      <c r="BJM19" s="38"/>
      <c r="BJN19" s="38"/>
      <c r="BJO19" s="38"/>
      <c r="BJP19" s="38"/>
      <c r="BJQ19" s="38"/>
      <c r="BJR19" s="38"/>
      <c r="BJS19" s="38"/>
      <c r="BJT19" s="38"/>
      <c r="BJU19" s="38"/>
      <c r="BJV19" s="38"/>
      <c r="BJW19" s="38"/>
      <c r="BJX19" s="38"/>
      <c r="BJY19" s="38"/>
      <c r="BJZ19" s="38"/>
      <c r="BKA19" s="38"/>
      <c r="BKB19" s="38"/>
      <c r="BKC19" s="38"/>
      <c r="BKD19" s="38"/>
      <c r="BKE19" s="38"/>
      <c r="BKF19" s="38"/>
      <c r="BKG19" s="38"/>
      <c r="BKH19" s="38"/>
      <c r="BKI19" s="38"/>
      <c r="BKJ19" s="38"/>
      <c r="BKK19" s="38"/>
      <c r="BKL19" s="38"/>
      <c r="BKM19" s="38"/>
      <c r="BKN19" s="38"/>
      <c r="BKO19" s="38"/>
      <c r="BKP19" s="38"/>
      <c r="BKQ19" s="38"/>
      <c r="BKR19" s="38"/>
      <c r="BKS19" s="38"/>
      <c r="BKT19" s="38"/>
      <c r="BKU19" s="38"/>
      <c r="BKV19" s="38"/>
      <c r="BKW19" s="38"/>
      <c r="BKX19" s="38"/>
      <c r="BKY19" s="38"/>
      <c r="BKZ19" s="38"/>
      <c r="BLA19" s="38"/>
      <c r="BLB19" s="38"/>
      <c r="BLC19" s="38"/>
      <c r="BLD19" s="38"/>
      <c r="BLE19" s="38"/>
      <c r="BLF19" s="38"/>
      <c r="BLG19" s="38"/>
      <c r="BLH19" s="38"/>
      <c r="BLI19" s="38"/>
      <c r="BLJ19" s="38"/>
      <c r="BLK19" s="38"/>
      <c r="BLL19" s="38"/>
      <c r="BLM19" s="38"/>
      <c r="BLN19" s="38"/>
      <c r="BLO19" s="38"/>
      <c r="BLP19" s="38"/>
      <c r="BLQ19" s="38"/>
      <c r="BLR19" s="38"/>
      <c r="BLS19" s="38"/>
      <c r="BLT19" s="38"/>
      <c r="BLU19" s="38"/>
      <c r="BLV19" s="38"/>
      <c r="BLW19" s="38"/>
      <c r="BLX19" s="38"/>
      <c r="BLY19" s="38"/>
      <c r="BLZ19" s="38"/>
      <c r="BMA19" s="38"/>
      <c r="BMB19" s="38"/>
      <c r="BMC19" s="38"/>
      <c r="BMD19" s="38"/>
      <c r="BME19" s="38"/>
      <c r="BMF19" s="38"/>
      <c r="BMG19" s="38"/>
      <c r="BMH19" s="38"/>
      <c r="BMI19" s="38"/>
      <c r="BMJ19" s="38"/>
      <c r="BMK19" s="38"/>
      <c r="BML19" s="38"/>
      <c r="BMM19" s="38"/>
      <c r="BMN19" s="38"/>
      <c r="BMO19" s="38"/>
      <c r="BMP19" s="38"/>
      <c r="BMQ19" s="38"/>
      <c r="BMR19" s="38"/>
      <c r="BMS19" s="38"/>
      <c r="BMT19" s="38"/>
      <c r="BMU19" s="38"/>
      <c r="BMV19" s="38"/>
      <c r="BMW19" s="38"/>
      <c r="BMX19" s="38"/>
      <c r="BMY19" s="38"/>
      <c r="BMZ19" s="38"/>
      <c r="BNA19" s="38"/>
      <c r="BNB19" s="38"/>
      <c r="BNC19" s="38"/>
      <c r="BND19" s="38"/>
      <c r="BNE19" s="38"/>
      <c r="BNF19" s="38"/>
      <c r="BNG19" s="38"/>
      <c r="BNH19" s="38"/>
      <c r="BNI19" s="38"/>
      <c r="BNJ19" s="38"/>
      <c r="BNK19" s="38"/>
      <c r="BNL19" s="38"/>
      <c r="BNM19" s="38"/>
      <c r="BNN19" s="38"/>
      <c r="BNO19" s="38"/>
      <c r="BNP19" s="38"/>
      <c r="BNQ19" s="38"/>
      <c r="BNR19" s="38"/>
      <c r="BNS19" s="38"/>
      <c r="BNT19" s="38"/>
      <c r="BNU19" s="38"/>
      <c r="BNV19" s="38"/>
      <c r="BNW19" s="38"/>
      <c r="BNX19" s="38"/>
      <c r="BNY19" s="38"/>
      <c r="BNZ19" s="38"/>
      <c r="BOA19" s="38"/>
      <c r="BOB19" s="38"/>
      <c r="BOC19" s="38"/>
      <c r="BOD19" s="38"/>
      <c r="BOE19" s="38"/>
      <c r="BOF19" s="38"/>
      <c r="BOG19" s="38"/>
      <c r="BOH19" s="38"/>
      <c r="BOI19" s="38"/>
      <c r="BOJ19" s="38"/>
      <c r="BOK19" s="38"/>
      <c r="BOL19" s="38"/>
      <c r="BOM19" s="38"/>
      <c r="BON19" s="38"/>
      <c r="BOO19" s="38"/>
      <c r="BOP19" s="38"/>
      <c r="BOQ19" s="38"/>
      <c r="BOR19" s="38"/>
      <c r="BOS19" s="38"/>
      <c r="BOT19" s="38"/>
      <c r="BOU19" s="38"/>
      <c r="BOV19" s="38"/>
      <c r="BOW19" s="38"/>
      <c r="BOX19" s="38"/>
      <c r="BOY19" s="38"/>
      <c r="BOZ19" s="38"/>
      <c r="BPA19" s="38"/>
      <c r="BPB19" s="38"/>
      <c r="BPC19" s="38"/>
      <c r="BPD19" s="38"/>
      <c r="BPE19" s="38"/>
      <c r="BPF19" s="38"/>
      <c r="BPG19" s="38"/>
      <c r="BPH19" s="38"/>
      <c r="BPI19" s="38"/>
      <c r="BPJ19" s="38"/>
      <c r="BPK19" s="38"/>
      <c r="BPL19" s="38"/>
      <c r="BPM19" s="38"/>
      <c r="BPN19" s="38"/>
      <c r="BPO19" s="38"/>
      <c r="BPP19" s="38"/>
      <c r="BPQ19" s="38"/>
      <c r="BPR19" s="38"/>
      <c r="BPS19" s="38"/>
      <c r="BPT19" s="38"/>
      <c r="BPU19" s="38"/>
      <c r="BPV19" s="38"/>
      <c r="BPW19" s="38"/>
      <c r="BPX19" s="38"/>
      <c r="BPY19" s="38"/>
      <c r="BPZ19" s="38"/>
      <c r="BQA19" s="38"/>
      <c r="BQB19" s="38"/>
      <c r="BQC19" s="38"/>
      <c r="BQD19" s="38"/>
      <c r="BQE19" s="38"/>
      <c r="BQF19" s="38"/>
      <c r="BQG19" s="38"/>
      <c r="BQH19" s="38"/>
      <c r="BQI19" s="38"/>
      <c r="BQJ19" s="38"/>
      <c r="BQK19" s="38"/>
      <c r="BQL19" s="38"/>
      <c r="BQM19" s="38"/>
      <c r="BQN19" s="38"/>
      <c r="BQO19" s="38"/>
      <c r="BQP19" s="38"/>
      <c r="BQQ19" s="38"/>
      <c r="BQR19" s="38"/>
      <c r="BQS19" s="38"/>
      <c r="BQT19" s="38"/>
      <c r="BQU19" s="38"/>
      <c r="BQV19" s="38"/>
      <c r="BQW19" s="38"/>
      <c r="BQX19" s="38"/>
      <c r="BQY19" s="38"/>
      <c r="BQZ19" s="38"/>
      <c r="BRA19" s="38"/>
      <c r="BRB19" s="38"/>
      <c r="BRC19" s="38"/>
      <c r="BRD19" s="38"/>
      <c r="BRE19" s="38"/>
      <c r="BRF19" s="38"/>
      <c r="BRG19" s="38"/>
      <c r="BRH19" s="38"/>
      <c r="BRI19" s="38"/>
      <c r="BRJ19" s="38"/>
      <c r="BRK19" s="38"/>
      <c r="BRL19" s="38"/>
      <c r="BRM19" s="38"/>
      <c r="BRN19" s="38"/>
      <c r="BRO19" s="38"/>
      <c r="BRP19" s="38"/>
      <c r="BRQ19" s="38"/>
      <c r="BRR19" s="38"/>
      <c r="BRS19" s="38"/>
      <c r="BRT19" s="38"/>
      <c r="BRU19" s="38"/>
      <c r="BRV19" s="38"/>
      <c r="BRW19" s="38"/>
      <c r="BRX19" s="38"/>
      <c r="BRY19" s="38"/>
      <c r="BRZ19" s="38"/>
      <c r="BSA19" s="38"/>
      <c r="BSB19" s="38"/>
      <c r="BSC19" s="38"/>
      <c r="BSD19" s="38"/>
      <c r="BSE19" s="38"/>
      <c r="BSF19" s="38"/>
      <c r="BSG19" s="38"/>
      <c r="BSH19" s="38"/>
      <c r="BSI19" s="38"/>
      <c r="BSJ19" s="38"/>
      <c r="BSK19" s="38"/>
      <c r="BSL19" s="38"/>
      <c r="BSM19" s="38"/>
      <c r="BSN19" s="38"/>
      <c r="BSO19" s="38"/>
      <c r="BSP19" s="38"/>
      <c r="BSQ19" s="38"/>
      <c r="BSR19" s="38"/>
      <c r="BSS19" s="38"/>
      <c r="BST19" s="38"/>
      <c r="BSU19" s="38"/>
      <c r="BSV19" s="38"/>
      <c r="BSW19" s="38"/>
      <c r="BSX19" s="38"/>
      <c r="BSY19" s="38"/>
      <c r="BSZ19" s="38"/>
      <c r="BTA19" s="38"/>
      <c r="BTB19" s="38"/>
      <c r="BTC19" s="38"/>
      <c r="BTD19" s="38"/>
      <c r="BTE19" s="38"/>
      <c r="BTF19" s="38"/>
      <c r="BTG19" s="38"/>
      <c r="BTH19" s="38"/>
      <c r="BTI19" s="38"/>
      <c r="BTJ19" s="38"/>
      <c r="BTK19" s="38"/>
      <c r="BTL19" s="38"/>
      <c r="BTM19" s="38"/>
      <c r="BTN19" s="38"/>
      <c r="BTO19" s="38"/>
      <c r="BTP19" s="38"/>
      <c r="BTQ19" s="38"/>
      <c r="BTR19" s="38"/>
      <c r="BTS19" s="38"/>
      <c r="BTT19" s="38"/>
      <c r="BTU19" s="38"/>
      <c r="BTV19" s="38"/>
      <c r="BTW19" s="38"/>
      <c r="BTX19" s="38"/>
      <c r="BTY19" s="38"/>
      <c r="BTZ19" s="38"/>
      <c r="BUA19" s="38"/>
      <c r="BUB19" s="38"/>
      <c r="BUC19" s="38"/>
      <c r="BUD19" s="38"/>
      <c r="BUE19" s="38"/>
      <c r="BUF19" s="38"/>
      <c r="BUG19" s="38"/>
      <c r="BUH19" s="38"/>
      <c r="BUI19" s="38"/>
      <c r="BUJ19" s="38"/>
      <c r="BUK19" s="38"/>
      <c r="BUL19" s="38"/>
      <c r="BUM19" s="38"/>
      <c r="BUN19" s="38"/>
      <c r="BUO19" s="38"/>
      <c r="BUP19" s="38"/>
      <c r="BUQ19" s="38"/>
      <c r="BUR19" s="38"/>
      <c r="BUS19" s="38"/>
      <c r="BUT19" s="38"/>
      <c r="BUU19" s="38"/>
      <c r="BUV19" s="38"/>
      <c r="BUW19" s="38"/>
      <c r="BUX19" s="38"/>
      <c r="BUY19" s="38"/>
      <c r="BUZ19" s="38"/>
      <c r="BVA19" s="38"/>
      <c r="BVB19" s="38"/>
      <c r="BVC19" s="38"/>
      <c r="BVD19" s="38"/>
      <c r="BVE19" s="38"/>
      <c r="BVF19" s="38"/>
      <c r="BVG19" s="38"/>
      <c r="BVH19" s="38"/>
      <c r="BVI19" s="38"/>
      <c r="BVJ19" s="38"/>
      <c r="BVK19" s="38"/>
      <c r="BVL19" s="38"/>
      <c r="BVM19" s="38"/>
      <c r="BVN19" s="38"/>
      <c r="BVO19" s="38"/>
      <c r="BVP19" s="38"/>
      <c r="BVQ19" s="38"/>
      <c r="BVR19" s="38"/>
      <c r="BVS19" s="38"/>
      <c r="BVT19" s="38"/>
      <c r="BVU19" s="38"/>
      <c r="BVV19" s="38"/>
      <c r="BVW19" s="38"/>
      <c r="BVX19" s="38"/>
      <c r="BVY19" s="38"/>
      <c r="BVZ19" s="38"/>
      <c r="BWA19" s="38"/>
      <c r="BWB19" s="38"/>
      <c r="BWC19" s="38"/>
      <c r="BWD19" s="38"/>
      <c r="BWE19" s="38"/>
      <c r="BWF19" s="38"/>
      <c r="BWG19" s="38"/>
      <c r="BWH19" s="38"/>
      <c r="BWI19" s="38"/>
      <c r="BWJ19" s="38"/>
      <c r="BWK19" s="38"/>
      <c r="BWL19" s="38"/>
      <c r="BWM19" s="38"/>
      <c r="BWN19" s="38"/>
      <c r="BWO19" s="38"/>
      <c r="BWP19" s="38"/>
      <c r="BWQ19" s="38"/>
      <c r="BWR19" s="38"/>
      <c r="BWS19" s="38"/>
      <c r="BWT19" s="38"/>
      <c r="BWU19" s="38"/>
      <c r="BWV19" s="38"/>
      <c r="BWW19" s="38"/>
      <c r="BWX19" s="38"/>
      <c r="BWY19" s="38"/>
      <c r="BWZ19" s="38"/>
      <c r="BXA19" s="38"/>
      <c r="BXB19" s="38"/>
      <c r="BXC19" s="38"/>
      <c r="BXD19" s="38"/>
      <c r="BXE19" s="38"/>
      <c r="BXF19" s="38"/>
      <c r="BXG19" s="38"/>
      <c r="BXH19" s="38"/>
      <c r="BXI19" s="38"/>
      <c r="BXJ19" s="38"/>
      <c r="BXK19" s="38"/>
      <c r="BXL19" s="38"/>
      <c r="BXM19" s="38"/>
      <c r="BXN19" s="38"/>
      <c r="BXO19" s="38"/>
      <c r="BXP19" s="38"/>
      <c r="BXQ19" s="38"/>
      <c r="BXR19" s="38"/>
      <c r="BXS19" s="38"/>
      <c r="BXT19" s="38"/>
      <c r="BXU19" s="38"/>
      <c r="BXV19" s="38"/>
      <c r="BXW19" s="38"/>
      <c r="BXX19" s="38"/>
      <c r="BXY19" s="38"/>
      <c r="BXZ19" s="38"/>
      <c r="BYA19" s="38"/>
      <c r="BYB19" s="38"/>
      <c r="BYC19" s="38"/>
      <c r="BYD19" s="38"/>
      <c r="BYE19" s="38"/>
      <c r="BYF19" s="38"/>
      <c r="BYG19" s="38"/>
      <c r="BYH19" s="38"/>
      <c r="BYI19" s="38"/>
      <c r="BYJ19" s="38"/>
      <c r="BYK19" s="38"/>
      <c r="BYL19" s="38"/>
      <c r="BYM19" s="38"/>
      <c r="BYN19" s="38"/>
      <c r="BYO19" s="38"/>
      <c r="BYP19" s="38"/>
      <c r="BYQ19" s="38"/>
      <c r="BYR19" s="38"/>
      <c r="BYS19" s="38"/>
      <c r="BYT19" s="38"/>
      <c r="BYU19" s="38"/>
      <c r="BYV19" s="38"/>
      <c r="BYW19" s="38"/>
      <c r="BYX19" s="38"/>
      <c r="BYY19" s="38"/>
      <c r="BYZ19" s="38"/>
      <c r="BZA19" s="38"/>
      <c r="BZB19" s="38"/>
      <c r="BZC19" s="38"/>
      <c r="BZD19" s="38"/>
      <c r="BZE19" s="38"/>
      <c r="BZF19" s="38"/>
      <c r="BZG19" s="38"/>
      <c r="BZH19" s="38"/>
      <c r="BZI19" s="38"/>
      <c r="BZJ19" s="38"/>
      <c r="BZK19" s="38"/>
      <c r="BZL19" s="38"/>
      <c r="BZM19" s="38"/>
      <c r="BZN19" s="38"/>
      <c r="BZO19" s="38"/>
      <c r="BZP19" s="38"/>
      <c r="BZQ19" s="38"/>
      <c r="BZR19" s="38"/>
      <c r="BZS19" s="38"/>
      <c r="BZT19" s="38"/>
      <c r="BZU19" s="38"/>
      <c r="BZV19" s="38"/>
      <c r="BZW19" s="38"/>
      <c r="BZX19" s="38"/>
      <c r="BZY19" s="38"/>
      <c r="BZZ19" s="38"/>
      <c r="CAA19" s="38"/>
      <c r="CAB19" s="38"/>
      <c r="CAC19" s="38"/>
      <c r="CAD19" s="38"/>
      <c r="CAE19" s="38"/>
      <c r="CAF19" s="38"/>
      <c r="CAG19" s="38"/>
      <c r="CAH19" s="38"/>
      <c r="CAI19" s="38"/>
      <c r="CAJ19" s="38"/>
      <c r="CAK19" s="38"/>
      <c r="CAL19" s="38"/>
      <c r="CAM19" s="38"/>
      <c r="CAN19" s="38"/>
      <c r="CAO19" s="38"/>
      <c r="CAP19" s="38"/>
      <c r="CAQ19" s="38"/>
      <c r="CAR19" s="38"/>
      <c r="CAS19" s="38"/>
      <c r="CAT19" s="38"/>
      <c r="CAU19" s="38"/>
      <c r="CAV19" s="38"/>
      <c r="CAW19" s="38"/>
      <c r="CAX19" s="38"/>
      <c r="CAY19" s="38"/>
      <c r="CAZ19" s="38"/>
      <c r="CBA19" s="38"/>
      <c r="CBB19" s="38"/>
      <c r="CBC19" s="38"/>
      <c r="CBD19" s="38"/>
      <c r="CBE19" s="38"/>
      <c r="CBF19" s="38"/>
      <c r="CBG19" s="38"/>
      <c r="CBH19" s="38"/>
      <c r="CBI19" s="38"/>
      <c r="CBJ19" s="38"/>
      <c r="CBK19" s="38"/>
      <c r="CBL19" s="38"/>
      <c r="CBM19" s="38"/>
      <c r="CBN19" s="38"/>
      <c r="CBO19" s="38"/>
      <c r="CBP19" s="38"/>
      <c r="CBQ19" s="38"/>
      <c r="CBR19" s="38"/>
      <c r="CBS19" s="38"/>
      <c r="CBT19" s="38"/>
      <c r="CBU19" s="38"/>
      <c r="CBV19" s="38"/>
      <c r="CBW19" s="38"/>
      <c r="CBX19" s="38"/>
      <c r="CBY19" s="38"/>
      <c r="CBZ19" s="38"/>
      <c r="CCA19" s="38"/>
      <c r="CCB19" s="38"/>
      <c r="CCC19" s="38"/>
      <c r="CCD19" s="38"/>
      <c r="CCE19" s="38"/>
      <c r="CCF19" s="38"/>
      <c r="CCG19" s="38"/>
      <c r="CCH19" s="38"/>
      <c r="CCI19" s="38"/>
      <c r="CCJ19" s="38"/>
      <c r="CCK19" s="38"/>
      <c r="CCL19" s="38"/>
      <c r="CCM19" s="38"/>
      <c r="CCN19" s="38"/>
      <c r="CCO19" s="38"/>
      <c r="CCP19" s="38"/>
      <c r="CCQ19" s="38"/>
      <c r="CCR19" s="38"/>
      <c r="CCS19" s="38"/>
      <c r="CCT19" s="38"/>
      <c r="CCU19" s="38"/>
      <c r="CCV19" s="38"/>
      <c r="CCW19" s="38"/>
      <c r="CCX19" s="38"/>
      <c r="CCY19" s="38"/>
      <c r="CCZ19" s="38"/>
      <c r="CDA19" s="38"/>
      <c r="CDB19" s="38"/>
      <c r="CDC19" s="38"/>
      <c r="CDD19" s="38"/>
      <c r="CDE19" s="38"/>
      <c r="CDF19" s="38"/>
      <c r="CDG19" s="38"/>
      <c r="CDH19" s="38"/>
      <c r="CDI19" s="38"/>
      <c r="CDJ19" s="38"/>
      <c r="CDK19" s="38"/>
      <c r="CDL19" s="38"/>
      <c r="CDM19" s="38"/>
      <c r="CDN19" s="38"/>
      <c r="CDO19" s="38"/>
      <c r="CDP19" s="38"/>
      <c r="CDQ19" s="38"/>
      <c r="CDR19" s="38"/>
      <c r="CDS19" s="38"/>
      <c r="CDT19" s="38"/>
      <c r="CDU19" s="38"/>
      <c r="CDV19" s="38"/>
      <c r="CDW19" s="38"/>
      <c r="CDX19" s="38"/>
      <c r="CDY19" s="38"/>
      <c r="CDZ19" s="38"/>
      <c r="CEA19" s="38"/>
      <c r="CEB19" s="38"/>
      <c r="CEC19" s="38"/>
      <c r="CED19" s="38"/>
      <c r="CEE19" s="38"/>
      <c r="CEF19" s="38"/>
      <c r="CEG19" s="38"/>
      <c r="CEH19" s="38"/>
      <c r="CEI19" s="38"/>
      <c r="CEJ19" s="38"/>
      <c r="CEK19" s="38"/>
      <c r="CEL19" s="38"/>
      <c r="CEM19" s="38"/>
      <c r="CEN19" s="38"/>
      <c r="CEO19" s="38"/>
      <c r="CEP19" s="38"/>
      <c r="CEQ19" s="38"/>
      <c r="CER19" s="38"/>
      <c r="CES19" s="38"/>
      <c r="CET19" s="38"/>
      <c r="CEU19" s="38"/>
      <c r="CEV19" s="38"/>
      <c r="CEW19" s="38"/>
      <c r="CEX19" s="38"/>
      <c r="CEY19" s="38"/>
      <c r="CEZ19" s="38"/>
      <c r="CFA19" s="38"/>
      <c r="CFB19" s="38"/>
      <c r="CFC19" s="38"/>
      <c r="CFD19" s="38"/>
      <c r="CFE19" s="38"/>
      <c r="CFF19" s="38"/>
      <c r="CFG19" s="38"/>
      <c r="CFH19" s="38"/>
      <c r="CFI19" s="38"/>
      <c r="CFJ19" s="38"/>
      <c r="CFK19" s="38"/>
      <c r="CFL19" s="38"/>
      <c r="CFM19" s="38"/>
      <c r="CFN19" s="38"/>
      <c r="CFO19" s="38"/>
      <c r="CFP19" s="38"/>
      <c r="CFQ19" s="38"/>
      <c r="CFR19" s="38"/>
      <c r="CFS19" s="38"/>
      <c r="CFT19" s="38"/>
      <c r="CFU19" s="38"/>
      <c r="CFV19" s="38"/>
      <c r="CFW19" s="38"/>
      <c r="CFX19" s="38"/>
      <c r="CFY19" s="38"/>
      <c r="CFZ19" s="38"/>
      <c r="CGA19" s="38"/>
      <c r="CGB19" s="38"/>
      <c r="CGC19" s="38"/>
      <c r="CGD19" s="38"/>
      <c r="CGE19" s="38"/>
      <c r="CGF19" s="38"/>
      <c r="CGG19" s="38"/>
      <c r="CGH19" s="38"/>
      <c r="CGI19" s="38"/>
      <c r="CGJ19" s="38"/>
      <c r="CGK19" s="38"/>
      <c r="CGL19" s="38"/>
      <c r="CGM19" s="38"/>
      <c r="CGN19" s="38"/>
      <c r="CGO19" s="38"/>
      <c r="CGP19" s="38"/>
      <c r="CGQ19" s="38"/>
      <c r="CGR19" s="38"/>
      <c r="CGS19" s="38"/>
      <c r="CGT19" s="38"/>
      <c r="CGU19" s="38"/>
      <c r="CGV19" s="38"/>
      <c r="CGW19" s="38"/>
      <c r="CGX19" s="38"/>
      <c r="CGY19" s="38"/>
      <c r="CGZ19" s="38"/>
      <c r="CHA19" s="38"/>
      <c r="CHB19" s="38"/>
      <c r="CHC19" s="38"/>
      <c r="CHD19" s="38"/>
      <c r="CHE19" s="38"/>
      <c r="CHF19" s="38"/>
      <c r="CHG19" s="38"/>
      <c r="CHH19" s="38"/>
      <c r="CHI19" s="38"/>
      <c r="CHJ19" s="38"/>
      <c r="CHK19" s="38"/>
      <c r="CHL19" s="38"/>
      <c r="CHM19" s="38"/>
      <c r="CHN19" s="38"/>
      <c r="CHO19" s="38"/>
      <c r="CHP19" s="38"/>
      <c r="CHQ19" s="38"/>
      <c r="CHR19" s="38"/>
      <c r="CHS19" s="38"/>
      <c r="CHT19" s="38"/>
      <c r="CHU19" s="38"/>
      <c r="CHV19" s="38"/>
      <c r="CHW19" s="38"/>
      <c r="CHX19" s="38"/>
      <c r="CHY19" s="38"/>
      <c r="CHZ19" s="38"/>
      <c r="CIA19" s="38"/>
      <c r="CIB19" s="38"/>
      <c r="CIC19" s="38"/>
      <c r="CID19" s="38"/>
      <c r="CIE19" s="38"/>
      <c r="CIF19" s="38"/>
      <c r="CIG19" s="38"/>
      <c r="CIH19" s="38"/>
      <c r="CII19" s="38"/>
      <c r="CIJ19" s="38"/>
      <c r="CIK19" s="38"/>
      <c r="CIL19" s="38"/>
      <c r="CIM19" s="38"/>
      <c r="CIN19" s="38"/>
      <c r="CIO19" s="38"/>
      <c r="CIP19" s="38"/>
      <c r="CIQ19" s="38"/>
      <c r="CIR19" s="38"/>
      <c r="CIS19" s="38"/>
      <c r="CIT19" s="38"/>
      <c r="CIU19" s="38"/>
      <c r="CIV19" s="38"/>
      <c r="CIW19" s="38"/>
      <c r="CIX19" s="38"/>
      <c r="CIY19" s="38"/>
      <c r="CIZ19" s="38"/>
      <c r="CJA19" s="38"/>
      <c r="CJB19" s="38"/>
      <c r="CJC19" s="38"/>
      <c r="CJD19" s="38"/>
      <c r="CJE19" s="38"/>
      <c r="CJF19" s="38"/>
      <c r="CJG19" s="38"/>
      <c r="CJH19" s="38"/>
      <c r="CJI19" s="38"/>
      <c r="CJJ19" s="38"/>
      <c r="CJK19" s="38"/>
      <c r="CJL19" s="38"/>
      <c r="CJM19" s="38"/>
      <c r="CJN19" s="38"/>
      <c r="CJO19" s="38"/>
      <c r="CJP19" s="38"/>
      <c r="CJQ19" s="38"/>
      <c r="CJR19" s="38"/>
      <c r="CJS19" s="38"/>
      <c r="CJT19" s="38"/>
      <c r="CJU19" s="38"/>
      <c r="CJV19" s="38"/>
      <c r="CJW19" s="38"/>
      <c r="CJX19" s="38"/>
      <c r="CJY19" s="38"/>
      <c r="CJZ19" s="38"/>
      <c r="CKA19" s="38"/>
      <c r="CKB19" s="38"/>
      <c r="CKC19" s="38"/>
      <c r="CKD19" s="38"/>
      <c r="CKE19" s="38"/>
      <c r="CKF19" s="38"/>
      <c r="CKG19" s="38"/>
      <c r="CKH19" s="38"/>
      <c r="CKI19" s="38"/>
      <c r="CKJ19" s="38"/>
      <c r="CKK19" s="38"/>
      <c r="CKL19" s="38"/>
      <c r="CKM19" s="38"/>
      <c r="CKN19" s="38"/>
      <c r="CKO19" s="38"/>
      <c r="CKP19" s="38"/>
      <c r="CKQ19" s="38"/>
      <c r="CKR19" s="38"/>
      <c r="CKS19" s="38"/>
      <c r="CKT19" s="38"/>
      <c r="CKU19" s="38"/>
      <c r="CKV19" s="38"/>
      <c r="CKW19" s="38"/>
      <c r="CKX19" s="38"/>
      <c r="CKY19" s="38"/>
      <c r="CKZ19" s="38"/>
      <c r="CLA19" s="38"/>
      <c r="CLB19" s="38"/>
      <c r="CLC19" s="38"/>
      <c r="CLD19" s="38"/>
      <c r="CLE19" s="38"/>
      <c r="CLF19" s="38"/>
      <c r="CLG19" s="38"/>
      <c r="CLH19" s="38"/>
      <c r="CLI19" s="38"/>
      <c r="CLJ19" s="38"/>
      <c r="CLK19" s="38"/>
      <c r="CLL19" s="38"/>
      <c r="CLM19" s="38"/>
      <c r="CLN19" s="38"/>
      <c r="CLO19" s="38"/>
      <c r="CLP19" s="38"/>
      <c r="CLQ19" s="38"/>
      <c r="CLR19" s="38"/>
      <c r="CLS19" s="38"/>
      <c r="CLT19" s="38"/>
      <c r="CLU19" s="38"/>
      <c r="CLV19" s="38"/>
      <c r="CLW19" s="38"/>
      <c r="CLX19" s="38"/>
      <c r="CLY19" s="38"/>
      <c r="CLZ19" s="38"/>
      <c r="CMA19" s="38"/>
      <c r="CMB19" s="38"/>
      <c r="CMC19" s="38"/>
      <c r="CMD19" s="38"/>
      <c r="CME19" s="38"/>
      <c r="CMF19" s="38"/>
      <c r="CMG19" s="38"/>
      <c r="CMH19" s="38"/>
      <c r="CMI19" s="38"/>
      <c r="CMJ19" s="38"/>
      <c r="CMK19" s="38"/>
      <c r="CML19" s="38"/>
      <c r="CMM19" s="38"/>
      <c r="CMN19" s="38"/>
      <c r="CMO19" s="38"/>
      <c r="CMP19" s="38"/>
      <c r="CMQ19" s="38"/>
      <c r="CMR19" s="38"/>
      <c r="CMS19" s="38"/>
      <c r="CMT19" s="38"/>
      <c r="CMU19" s="38"/>
      <c r="CMV19" s="38"/>
      <c r="CMW19" s="38"/>
      <c r="CMX19" s="38"/>
      <c r="CMY19" s="38"/>
      <c r="CMZ19" s="38"/>
      <c r="CNA19" s="38"/>
      <c r="CNB19" s="38"/>
      <c r="CNC19" s="38"/>
      <c r="CND19" s="38"/>
      <c r="CNE19" s="38"/>
      <c r="CNF19" s="38"/>
      <c r="CNG19" s="38"/>
      <c r="CNH19" s="38"/>
      <c r="CNI19" s="38"/>
      <c r="CNJ19" s="38"/>
      <c r="CNK19" s="38"/>
      <c r="CNL19" s="38"/>
      <c r="CNM19" s="38"/>
      <c r="CNN19" s="38"/>
      <c r="CNO19" s="38"/>
      <c r="CNP19" s="38"/>
      <c r="CNQ19" s="38"/>
      <c r="CNR19" s="38"/>
      <c r="CNS19" s="38"/>
      <c r="CNT19" s="38"/>
      <c r="CNU19" s="38"/>
      <c r="CNV19" s="38"/>
      <c r="CNW19" s="38"/>
      <c r="CNX19" s="38"/>
      <c r="CNY19" s="38"/>
      <c r="CNZ19" s="38"/>
      <c r="COA19" s="38"/>
      <c r="COB19" s="38"/>
      <c r="COC19" s="38"/>
      <c r="COD19" s="38"/>
      <c r="COE19" s="38"/>
      <c r="COF19" s="38"/>
      <c r="COG19" s="38"/>
      <c r="COH19" s="38"/>
      <c r="COI19" s="38"/>
      <c r="COJ19" s="38"/>
      <c r="COK19" s="38"/>
      <c r="COL19" s="38"/>
      <c r="COM19" s="38"/>
      <c r="CON19" s="38"/>
      <c r="COO19" s="38"/>
      <c r="COP19" s="38"/>
      <c r="COQ19" s="38"/>
      <c r="COR19" s="38"/>
      <c r="COS19" s="38"/>
      <c r="COT19" s="38"/>
      <c r="COU19" s="38"/>
      <c r="COV19" s="38"/>
      <c r="COW19" s="38"/>
      <c r="COX19" s="38"/>
      <c r="COY19" s="38"/>
      <c r="COZ19" s="38"/>
      <c r="CPA19" s="38"/>
      <c r="CPB19" s="38"/>
      <c r="CPC19" s="38"/>
      <c r="CPD19" s="38"/>
      <c r="CPE19" s="38"/>
      <c r="CPF19" s="38"/>
      <c r="CPG19" s="38"/>
      <c r="CPH19" s="38"/>
      <c r="CPI19" s="38"/>
      <c r="CPJ19" s="38"/>
      <c r="CPK19" s="38"/>
      <c r="CPL19" s="38"/>
      <c r="CPM19" s="38"/>
      <c r="CPN19" s="38"/>
      <c r="CPO19" s="38"/>
      <c r="CPP19" s="38"/>
      <c r="CPQ19" s="38"/>
      <c r="CPR19" s="38"/>
      <c r="CPS19" s="38"/>
      <c r="CPT19" s="38"/>
      <c r="CPU19" s="38"/>
      <c r="CPV19" s="38"/>
      <c r="CPW19" s="38"/>
      <c r="CPX19" s="38"/>
      <c r="CPY19" s="38"/>
      <c r="CPZ19" s="38"/>
      <c r="CQA19" s="38"/>
      <c r="CQB19" s="38"/>
      <c r="CQC19" s="38"/>
      <c r="CQD19" s="38"/>
      <c r="CQE19" s="38"/>
      <c r="CQF19" s="38"/>
      <c r="CQG19" s="38"/>
      <c r="CQH19" s="38"/>
      <c r="CQI19" s="38"/>
      <c r="CQJ19" s="38"/>
      <c r="CQK19" s="38"/>
      <c r="CQL19" s="38"/>
      <c r="CQM19" s="38"/>
      <c r="CQN19" s="38"/>
      <c r="CQO19" s="38"/>
      <c r="CQP19" s="38"/>
      <c r="CQQ19" s="38"/>
      <c r="CQR19" s="38"/>
      <c r="CQS19" s="38"/>
      <c r="CQT19" s="38"/>
      <c r="CQU19" s="38"/>
      <c r="CQV19" s="38"/>
      <c r="CQW19" s="38"/>
      <c r="CQX19" s="38"/>
      <c r="CQY19" s="38"/>
      <c r="CQZ19" s="38"/>
      <c r="CRA19" s="38"/>
      <c r="CRB19" s="38"/>
      <c r="CRC19" s="38"/>
      <c r="CRD19" s="38"/>
      <c r="CRE19" s="38"/>
      <c r="CRF19" s="38"/>
      <c r="CRG19" s="38"/>
      <c r="CRH19" s="38"/>
      <c r="CRI19" s="38"/>
      <c r="CRJ19" s="38"/>
      <c r="CRK19" s="38"/>
      <c r="CRL19" s="38"/>
      <c r="CRM19" s="38"/>
      <c r="CRN19" s="38"/>
      <c r="CRO19" s="38"/>
      <c r="CRP19" s="38"/>
      <c r="CRQ19" s="38"/>
      <c r="CRR19" s="38"/>
      <c r="CRS19" s="38"/>
      <c r="CRT19" s="38"/>
      <c r="CRU19" s="38"/>
      <c r="CRV19" s="38"/>
      <c r="CRW19" s="38"/>
      <c r="CRX19" s="38"/>
      <c r="CRY19" s="38"/>
      <c r="CRZ19" s="38"/>
      <c r="CSA19" s="38"/>
      <c r="CSB19" s="38"/>
      <c r="CSC19" s="38"/>
      <c r="CSD19" s="38"/>
      <c r="CSE19" s="38"/>
      <c r="CSF19" s="38"/>
      <c r="CSG19" s="38"/>
      <c r="CSH19" s="38"/>
      <c r="CSI19" s="38"/>
      <c r="CSJ19" s="38"/>
      <c r="CSK19" s="38"/>
      <c r="CSL19" s="38"/>
      <c r="CSM19" s="38"/>
      <c r="CSN19" s="38"/>
      <c r="CSO19" s="38"/>
      <c r="CSP19" s="38"/>
      <c r="CSQ19" s="38"/>
      <c r="CSR19" s="38"/>
      <c r="CSS19" s="38"/>
      <c r="CST19" s="38"/>
      <c r="CSU19" s="38"/>
      <c r="CSV19" s="38"/>
      <c r="CSW19" s="38"/>
      <c r="CSX19" s="38"/>
      <c r="CSY19" s="38"/>
      <c r="CSZ19" s="38"/>
      <c r="CTA19" s="38"/>
      <c r="CTB19" s="38"/>
      <c r="CTC19" s="38"/>
      <c r="CTD19" s="38"/>
      <c r="CTE19" s="38"/>
      <c r="CTF19" s="38"/>
      <c r="CTG19" s="38"/>
      <c r="CTH19" s="38"/>
      <c r="CTI19" s="38"/>
      <c r="CTJ19" s="38"/>
      <c r="CTK19" s="38"/>
      <c r="CTL19" s="38"/>
      <c r="CTM19" s="38"/>
      <c r="CTN19" s="38"/>
      <c r="CTO19" s="38"/>
      <c r="CTP19" s="38"/>
      <c r="CTQ19" s="38"/>
      <c r="CTR19" s="38"/>
      <c r="CTS19" s="38"/>
      <c r="CTT19" s="38"/>
      <c r="CTU19" s="38"/>
      <c r="CTV19" s="38"/>
      <c r="CTW19" s="38"/>
      <c r="CTX19" s="38"/>
      <c r="CTY19" s="38"/>
      <c r="CTZ19" s="38"/>
      <c r="CUA19" s="38"/>
      <c r="CUB19" s="38"/>
      <c r="CUC19" s="38"/>
      <c r="CUD19" s="38"/>
      <c r="CUE19" s="38"/>
      <c r="CUF19" s="38"/>
      <c r="CUG19" s="38"/>
      <c r="CUH19" s="38"/>
      <c r="CUI19" s="38"/>
      <c r="CUJ19" s="38"/>
      <c r="CUK19" s="38"/>
      <c r="CUL19" s="38"/>
      <c r="CUM19" s="38"/>
      <c r="CUN19" s="38"/>
      <c r="CUO19" s="38"/>
      <c r="CUP19" s="38"/>
      <c r="CUQ19" s="38"/>
      <c r="CUR19" s="38"/>
      <c r="CUS19" s="38"/>
      <c r="CUT19" s="38"/>
      <c r="CUU19" s="38"/>
      <c r="CUV19" s="38"/>
      <c r="CUW19" s="38"/>
      <c r="CUX19" s="38"/>
      <c r="CUY19" s="38"/>
      <c r="CUZ19" s="38"/>
      <c r="CVA19" s="38"/>
      <c r="CVB19" s="38"/>
      <c r="CVC19" s="38"/>
      <c r="CVD19" s="38"/>
      <c r="CVE19" s="38"/>
      <c r="CVF19" s="38"/>
      <c r="CVG19" s="38"/>
      <c r="CVH19" s="38"/>
      <c r="CVI19" s="38"/>
      <c r="CVJ19" s="38"/>
      <c r="CVK19" s="38"/>
      <c r="CVL19" s="38"/>
      <c r="CVM19" s="38"/>
      <c r="CVN19" s="38"/>
      <c r="CVO19" s="38"/>
      <c r="CVP19" s="38"/>
      <c r="CVQ19" s="38"/>
      <c r="CVR19" s="38"/>
      <c r="CVS19" s="38"/>
      <c r="CVT19" s="38"/>
      <c r="CVU19" s="38"/>
      <c r="CVV19" s="38"/>
      <c r="CVW19" s="38"/>
      <c r="CVX19" s="38"/>
      <c r="CVY19" s="38"/>
      <c r="CVZ19" s="38"/>
      <c r="CWA19" s="38"/>
      <c r="CWB19" s="38"/>
      <c r="CWC19" s="38"/>
      <c r="CWD19" s="38"/>
      <c r="CWE19" s="38"/>
      <c r="CWF19" s="38"/>
      <c r="CWG19" s="38"/>
      <c r="CWH19" s="38"/>
      <c r="CWI19" s="38"/>
      <c r="CWJ19" s="38"/>
      <c r="CWK19" s="38"/>
      <c r="CWL19" s="38"/>
      <c r="CWM19" s="38"/>
      <c r="CWN19" s="38"/>
      <c r="CWO19" s="38"/>
      <c r="CWP19" s="38"/>
      <c r="CWQ19" s="38"/>
      <c r="CWR19" s="38"/>
      <c r="CWS19" s="38"/>
      <c r="CWT19" s="38"/>
      <c r="CWU19" s="38"/>
      <c r="CWV19" s="38"/>
      <c r="CWW19" s="38"/>
      <c r="CWX19" s="38"/>
      <c r="CWY19" s="38"/>
      <c r="CWZ19" s="38"/>
      <c r="CXA19" s="38"/>
      <c r="CXB19" s="38"/>
      <c r="CXC19" s="38"/>
      <c r="CXD19" s="38"/>
      <c r="CXE19" s="38"/>
      <c r="CXF19" s="38"/>
      <c r="CXG19" s="38"/>
      <c r="CXH19" s="38"/>
      <c r="CXI19" s="38"/>
      <c r="CXJ19" s="38"/>
      <c r="CXK19" s="38"/>
      <c r="CXL19" s="38"/>
      <c r="CXM19" s="38"/>
      <c r="CXN19" s="38"/>
      <c r="CXO19" s="38"/>
      <c r="CXP19" s="38"/>
      <c r="CXQ19" s="38"/>
      <c r="CXR19" s="38"/>
      <c r="CXS19" s="38"/>
      <c r="CXT19" s="38"/>
      <c r="CXU19" s="38"/>
      <c r="CXV19" s="38"/>
      <c r="CXW19" s="38"/>
      <c r="CXX19" s="38"/>
      <c r="CXY19" s="38"/>
      <c r="CXZ19" s="38"/>
      <c r="CYA19" s="38"/>
      <c r="CYB19" s="38"/>
      <c r="CYC19" s="38"/>
      <c r="CYD19" s="38"/>
      <c r="CYE19" s="38"/>
      <c r="CYF19" s="38"/>
      <c r="CYG19" s="38"/>
      <c r="CYH19" s="38"/>
      <c r="CYI19" s="38"/>
      <c r="CYJ19" s="38"/>
      <c r="CYK19" s="38"/>
      <c r="CYL19" s="38"/>
      <c r="CYM19" s="38"/>
      <c r="CYN19" s="38"/>
      <c r="CYO19" s="38"/>
      <c r="CYP19" s="38"/>
      <c r="CYQ19" s="38"/>
      <c r="CYR19" s="38"/>
      <c r="CYS19" s="38"/>
      <c r="CYT19" s="38"/>
      <c r="CYU19" s="38"/>
      <c r="CYV19" s="38"/>
      <c r="CYW19" s="38"/>
      <c r="CYX19" s="38"/>
      <c r="CYY19" s="38"/>
      <c r="CYZ19" s="38"/>
      <c r="CZA19" s="38"/>
      <c r="CZB19" s="38"/>
      <c r="CZC19" s="38"/>
      <c r="CZD19" s="38"/>
      <c r="CZE19" s="38"/>
      <c r="CZF19" s="38"/>
      <c r="CZG19" s="38"/>
      <c r="CZH19" s="38"/>
      <c r="CZI19" s="38"/>
      <c r="CZJ19" s="38"/>
      <c r="CZK19" s="38"/>
      <c r="CZL19" s="38"/>
      <c r="CZM19" s="38"/>
      <c r="CZN19" s="38"/>
      <c r="CZO19" s="38"/>
      <c r="CZP19" s="38"/>
      <c r="CZQ19" s="38"/>
      <c r="CZR19" s="38"/>
      <c r="CZS19" s="38"/>
      <c r="CZT19" s="38"/>
      <c r="CZU19" s="38"/>
      <c r="CZV19" s="38"/>
      <c r="CZW19" s="38"/>
      <c r="CZX19" s="38"/>
      <c r="CZY19" s="38"/>
      <c r="CZZ19" s="38"/>
      <c r="DAA19" s="38"/>
      <c r="DAB19" s="38"/>
      <c r="DAC19" s="38"/>
      <c r="DAD19" s="38"/>
      <c r="DAE19" s="38"/>
      <c r="DAF19" s="38"/>
      <c r="DAG19" s="38"/>
      <c r="DAH19" s="38"/>
      <c r="DAI19" s="38"/>
      <c r="DAJ19" s="38"/>
      <c r="DAK19" s="38"/>
      <c r="DAL19" s="38"/>
      <c r="DAM19" s="38"/>
      <c r="DAN19" s="38"/>
      <c r="DAO19" s="38"/>
      <c r="DAP19" s="38"/>
      <c r="DAQ19" s="38"/>
      <c r="DAR19" s="38"/>
      <c r="DAS19" s="38"/>
      <c r="DAT19" s="38"/>
      <c r="DAU19" s="38"/>
      <c r="DAV19" s="38"/>
      <c r="DAW19" s="38"/>
      <c r="DAX19" s="38"/>
      <c r="DAY19" s="38"/>
      <c r="DAZ19" s="38"/>
      <c r="DBA19" s="38"/>
      <c r="DBB19" s="38"/>
      <c r="DBC19" s="38"/>
      <c r="DBD19" s="38"/>
      <c r="DBE19" s="38"/>
      <c r="DBF19" s="38"/>
      <c r="DBG19" s="38"/>
      <c r="DBH19" s="38"/>
      <c r="DBI19" s="38"/>
      <c r="DBJ19" s="38"/>
      <c r="DBK19" s="38"/>
      <c r="DBL19" s="38"/>
      <c r="DBM19" s="38"/>
      <c r="DBN19" s="38"/>
      <c r="DBO19" s="38"/>
      <c r="DBP19" s="38"/>
      <c r="DBQ19" s="38"/>
      <c r="DBR19" s="38"/>
      <c r="DBS19" s="38"/>
      <c r="DBT19" s="38"/>
      <c r="DBU19" s="38"/>
      <c r="DBV19" s="38"/>
      <c r="DBW19" s="38"/>
      <c r="DBX19" s="38"/>
      <c r="DBY19" s="38"/>
      <c r="DBZ19" s="38"/>
      <c r="DCA19" s="38"/>
      <c r="DCB19" s="38"/>
      <c r="DCC19" s="38"/>
      <c r="DCD19" s="38"/>
      <c r="DCE19" s="38"/>
      <c r="DCF19" s="38"/>
      <c r="DCG19" s="38"/>
      <c r="DCH19" s="38"/>
      <c r="DCI19" s="38"/>
      <c r="DCJ19" s="38"/>
      <c r="DCK19" s="38"/>
      <c r="DCL19" s="38"/>
      <c r="DCM19" s="38"/>
      <c r="DCN19" s="38"/>
      <c r="DCO19" s="38"/>
      <c r="DCP19" s="38"/>
      <c r="DCQ19" s="38"/>
      <c r="DCR19" s="38"/>
      <c r="DCS19" s="38"/>
      <c r="DCT19" s="38"/>
      <c r="DCU19" s="38"/>
      <c r="DCV19" s="38"/>
      <c r="DCW19" s="38"/>
      <c r="DCX19" s="38"/>
      <c r="DCY19" s="38"/>
      <c r="DCZ19" s="38"/>
      <c r="DDA19" s="38"/>
      <c r="DDB19" s="38"/>
      <c r="DDC19" s="38"/>
      <c r="DDD19" s="38"/>
      <c r="DDE19" s="38"/>
      <c r="DDF19" s="38"/>
      <c r="DDG19" s="38"/>
      <c r="DDH19" s="38"/>
      <c r="DDI19" s="38"/>
      <c r="DDJ19" s="38"/>
      <c r="DDK19" s="38"/>
      <c r="DDL19" s="38"/>
      <c r="DDM19" s="38"/>
      <c r="DDN19" s="38"/>
      <c r="DDO19" s="38"/>
      <c r="DDP19" s="38"/>
      <c r="DDQ19" s="38"/>
      <c r="DDR19" s="38"/>
      <c r="DDS19" s="38"/>
      <c r="DDT19" s="38"/>
      <c r="DDU19" s="38"/>
      <c r="DDV19" s="38"/>
      <c r="DDW19" s="38"/>
      <c r="DDX19" s="38"/>
      <c r="DDY19" s="38"/>
      <c r="DDZ19" s="38"/>
      <c r="DEA19" s="38"/>
      <c r="DEB19" s="38"/>
      <c r="DEC19" s="38"/>
      <c r="DED19" s="38"/>
      <c r="DEE19" s="38"/>
      <c r="DEF19" s="38"/>
      <c r="DEG19" s="38"/>
      <c r="DEH19" s="38"/>
      <c r="DEI19" s="38"/>
      <c r="DEJ19" s="38"/>
      <c r="DEK19" s="38"/>
      <c r="DEL19" s="38"/>
      <c r="DEM19" s="38"/>
      <c r="DEN19" s="38"/>
      <c r="DEO19" s="38"/>
      <c r="DEP19" s="38"/>
      <c r="DEQ19" s="38"/>
      <c r="DER19" s="38"/>
      <c r="DES19" s="38"/>
      <c r="DET19" s="38"/>
      <c r="DEU19" s="38"/>
      <c r="DEV19" s="38"/>
      <c r="DEW19" s="38"/>
      <c r="DEX19" s="38"/>
      <c r="DEY19" s="38"/>
      <c r="DEZ19" s="38"/>
      <c r="DFA19" s="38"/>
      <c r="DFB19" s="38"/>
      <c r="DFC19" s="38"/>
      <c r="DFD19" s="38"/>
      <c r="DFE19" s="38"/>
      <c r="DFF19" s="38"/>
      <c r="DFG19" s="38"/>
      <c r="DFH19" s="38"/>
      <c r="DFI19" s="38"/>
      <c r="DFJ19" s="38"/>
      <c r="DFK19" s="38"/>
      <c r="DFL19" s="38"/>
      <c r="DFM19" s="38"/>
      <c r="DFN19" s="38"/>
      <c r="DFO19" s="38"/>
      <c r="DFP19" s="38"/>
      <c r="DFQ19" s="38"/>
      <c r="DFR19" s="38"/>
      <c r="DFS19" s="38"/>
      <c r="DFT19" s="38"/>
      <c r="DFU19" s="38"/>
      <c r="DFV19" s="38"/>
      <c r="DFW19" s="38"/>
      <c r="DFX19" s="38"/>
      <c r="DFY19" s="38"/>
      <c r="DFZ19" s="38"/>
      <c r="DGA19" s="38"/>
      <c r="DGB19" s="38"/>
      <c r="DGC19" s="38"/>
      <c r="DGD19" s="38"/>
      <c r="DGE19" s="38"/>
      <c r="DGF19" s="38"/>
      <c r="DGG19" s="38"/>
      <c r="DGH19" s="38"/>
      <c r="DGI19" s="38"/>
      <c r="DGJ19" s="38"/>
      <c r="DGK19" s="38"/>
      <c r="DGL19" s="38"/>
      <c r="DGM19" s="38"/>
      <c r="DGN19" s="38"/>
      <c r="DGO19" s="38"/>
      <c r="DGP19" s="38"/>
      <c r="DGQ19" s="38"/>
      <c r="DGR19" s="38"/>
      <c r="DGS19" s="38"/>
      <c r="DGT19" s="38"/>
      <c r="DGU19" s="38"/>
      <c r="DGV19" s="38"/>
      <c r="DGW19" s="38"/>
      <c r="DGX19" s="38"/>
      <c r="DGY19" s="38"/>
      <c r="DGZ19" s="38"/>
      <c r="DHA19" s="38"/>
      <c r="DHB19" s="38"/>
      <c r="DHC19" s="38"/>
      <c r="DHD19" s="38"/>
      <c r="DHE19" s="38"/>
      <c r="DHF19" s="38"/>
      <c r="DHG19" s="38"/>
      <c r="DHH19" s="38"/>
      <c r="DHI19" s="38"/>
      <c r="DHJ19" s="38"/>
      <c r="DHK19" s="38"/>
      <c r="DHL19" s="38"/>
      <c r="DHM19" s="38"/>
      <c r="DHN19" s="38"/>
      <c r="DHO19" s="38"/>
      <c r="DHP19" s="38"/>
      <c r="DHQ19" s="38"/>
      <c r="DHR19" s="38"/>
      <c r="DHS19" s="38"/>
      <c r="DHT19" s="38"/>
      <c r="DHU19" s="38"/>
      <c r="DHV19" s="38"/>
      <c r="DHW19" s="38"/>
      <c r="DHX19" s="38"/>
      <c r="DHY19" s="38"/>
      <c r="DHZ19" s="38"/>
      <c r="DIA19" s="38"/>
      <c r="DIB19" s="38"/>
      <c r="DIC19" s="38"/>
      <c r="DID19" s="38"/>
      <c r="DIE19" s="38"/>
      <c r="DIF19" s="38"/>
      <c r="DIG19" s="38"/>
      <c r="DIH19" s="38"/>
      <c r="DII19" s="38"/>
      <c r="DIJ19" s="38"/>
      <c r="DIK19" s="38"/>
      <c r="DIL19" s="38"/>
      <c r="DIM19" s="38"/>
      <c r="DIN19" s="38"/>
      <c r="DIO19" s="38"/>
      <c r="DIP19" s="38"/>
      <c r="DIQ19" s="38"/>
      <c r="DIR19" s="38"/>
      <c r="DIS19" s="38"/>
      <c r="DIT19" s="38"/>
      <c r="DIU19" s="38"/>
      <c r="DIV19" s="38"/>
      <c r="DIW19" s="38"/>
      <c r="DIX19" s="38"/>
      <c r="DIY19" s="38"/>
      <c r="DIZ19" s="38"/>
      <c r="DJA19" s="38"/>
      <c r="DJB19" s="38"/>
      <c r="DJC19" s="38"/>
      <c r="DJD19" s="38"/>
      <c r="DJE19" s="38"/>
      <c r="DJF19" s="38"/>
      <c r="DJG19" s="38"/>
      <c r="DJH19" s="38"/>
      <c r="DJI19" s="38"/>
      <c r="DJJ19" s="38"/>
      <c r="DJK19" s="38"/>
      <c r="DJL19" s="38"/>
      <c r="DJM19" s="38"/>
      <c r="DJN19" s="38"/>
      <c r="DJO19" s="38"/>
      <c r="DJP19" s="38"/>
      <c r="DJQ19" s="38"/>
      <c r="DJR19" s="38"/>
      <c r="DJS19" s="38"/>
      <c r="DJT19" s="38"/>
      <c r="DJU19" s="38"/>
      <c r="DJV19" s="38"/>
      <c r="DJW19" s="38"/>
      <c r="DJX19" s="38"/>
      <c r="DJY19" s="38"/>
      <c r="DJZ19" s="38"/>
      <c r="DKA19" s="38"/>
      <c r="DKB19" s="38"/>
      <c r="DKC19" s="38"/>
      <c r="DKD19" s="38"/>
      <c r="DKE19" s="38"/>
      <c r="DKF19" s="38"/>
      <c r="DKG19" s="38"/>
      <c r="DKH19" s="38"/>
      <c r="DKI19" s="38"/>
      <c r="DKJ19" s="38"/>
      <c r="DKK19" s="38"/>
      <c r="DKL19" s="38"/>
      <c r="DKM19" s="38"/>
      <c r="DKN19" s="38"/>
      <c r="DKO19" s="38"/>
      <c r="DKP19" s="38"/>
      <c r="DKQ19" s="38"/>
      <c r="DKR19" s="38"/>
      <c r="DKS19" s="38"/>
      <c r="DKT19" s="38"/>
      <c r="DKU19" s="38"/>
      <c r="DKV19" s="38"/>
      <c r="DKW19" s="38"/>
      <c r="DKX19" s="38"/>
      <c r="DKY19" s="38"/>
      <c r="DKZ19" s="38"/>
      <c r="DLA19" s="38"/>
      <c r="DLB19" s="38"/>
      <c r="DLC19" s="38"/>
      <c r="DLD19" s="38"/>
      <c r="DLE19" s="38"/>
      <c r="DLF19" s="38"/>
      <c r="DLG19" s="38"/>
      <c r="DLH19" s="38"/>
      <c r="DLI19" s="38"/>
      <c r="DLJ19" s="38"/>
      <c r="DLK19" s="38"/>
      <c r="DLL19" s="38"/>
      <c r="DLM19" s="38"/>
      <c r="DLN19" s="38"/>
      <c r="DLO19" s="38"/>
      <c r="DLP19" s="38"/>
      <c r="DLQ19" s="38"/>
      <c r="DLR19" s="38"/>
      <c r="DLS19" s="38"/>
      <c r="DLT19" s="38"/>
      <c r="DLU19" s="38"/>
      <c r="DLV19" s="38"/>
      <c r="DLW19" s="38"/>
      <c r="DLX19" s="38"/>
      <c r="DLY19" s="38"/>
      <c r="DLZ19" s="38"/>
      <c r="DMA19" s="38"/>
      <c r="DMB19" s="38"/>
      <c r="DMC19" s="38"/>
      <c r="DMD19" s="38"/>
      <c r="DME19" s="38"/>
      <c r="DMF19" s="38"/>
      <c r="DMG19" s="38"/>
      <c r="DMH19" s="38"/>
      <c r="DMI19" s="38"/>
      <c r="DMJ19" s="38"/>
      <c r="DMK19" s="38"/>
      <c r="DML19" s="38"/>
      <c r="DMM19" s="38"/>
      <c r="DMN19" s="38"/>
      <c r="DMO19" s="38"/>
      <c r="DMP19" s="38"/>
      <c r="DMQ19" s="38"/>
      <c r="DMR19" s="38"/>
      <c r="DMS19" s="38"/>
      <c r="DMT19" s="38"/>
      <c r="DMU19" s="38"/>
      <c r="DMV19" s="38"/>
      <c r="DMW19" s="38"/>
      <c r="DMX19" s="38"/>
      <c r="DMY19" s="38"/>
      <c r="DMZ19" s="38"/>
      <c r="DNA19" s="38"/>
      <c r="DNB19" s="38"/>
      <c r="DNC19" s="38"/>
      <c r="DND19" s="38"/>
      <c r="DNE19" s="38"/>
      <c r="DNF19" s="38"/>
      <c r="DNG19" s="38"/>
      <c r="DNH19" s="38"/>
      <c r="DNI19" s="38"/>
      <c r="DNJ19" s="38"/>
      <c r="DNK19" s="38"/>
      <c r="DNL19" s="38"/>
      <c r="DNM19" s="38"/>
      <c r="DNN19" s="38"/>
      <c r="DNO19" s="38"/>
      <c r="DNP19" s="38"/>
      <c r="DNQ19" s="38"/>
      <c r="DNR19" s="38"/>
      <c r="DNS19" s="38"/>
      <c r="DNT19" s="38"/>
      <c r="DNU19" s="38"/>
      <c r="DNV19" s="38"/>
      <c r="DNW19" s="38"/>
      <c r="DNX19" s="38"/>
      <c r="DNY19" s="38"/>
      <c r="DNZ19" s="38"/>
      <c r="DOA19" s="38"/>
      <c r="DOB19" s="38"/>
      <c r="DOC19" s="38"/>
      <c r="DOD19" s="38"/>
      <c r="DOE19" s="38"/>
      <c r="DOF19" s="38"/>
      <c r="DOG19" s="38"/>
      <c r="DOH19" s="38"/>
      <c r="DOI19" s="38"/>
      <c r="DOJ19" s="38"/>
      <c r="DOK19" s="38"/>
      <c r="DOL19" s="38"/>
      <c r="DOM19" s="38"/>
      <c r="DON19" s="38"/>
      <c r="DOO19" s="38"/>
      <c r="DOP19" s="38"/>
      <c r="DOQ19" s="38"/>
      <c r="DOR19" s="38"/>
      <c r="DOS19" s="38"/>
      <c r="DOT19" s="38"/>
      <c r="DOU19" s="38"/>
      <c r="DOV19" s="38"/>
      <c r="DOW19" s="38"/>
      <c r="DOX19" s="38"/>
      <c r="DOY19" s="38"/>
      <c r="DOZ19" s="38"/>
      <c r="DPA19" s="38"/>
      <c r="DPB19" s="38"/>
      <c r="DPC19" s="38"/>
      <c r="DPD19" s="38"/>
      <c r="DPE19" s="38"/>
      <c r="DPF19" s="38"/>
      <c r="DPG19" s="38"/>
      <c r="DPH19" s="38"/>
      <c r="DPI19" s="38"/>
      <c r="DPJ19" s="38"/>
      <c r="DPK19" s="38"/>
      <c r="DPL19" s="38"/>
      <c r="DPM19" s="38"/>
      <c r="DPN19" s="38"/>
      <c r="DPO19" s="38"/>
      <c r="DPP19" s="38"/>
      <c r="DPQ19" s="38"/>
      <c r="DPR19" s="38"/>
      <c r="DPS19" s="38"/>
      <c r="DPT19" s="38"/>
      <c r="DPU19" s="38"/>
      <c r="DPV19" s="38"/>
      <c r="DPW19" s="38"/>
      <c r="DPX19" s="38"/>
      <c r="DPY19" s="38"/>
      <c r="DPZ19" s="38"/>
      <c r="DQA19" s="38"/>
      <c r="DQB19" s="38"/>
      <c r="DQC19" s="38"/>
      <c r="DQD19" s="38"/>
      <c r="DQE19" s="38"/>
      <c r="DQF19" s="38"/>
      <c r="DQG19" s="38"/>
      <c r="DQH19" s="38"/>
      <c r="DQI19" s="38"/>
      <c r="DQJ19" s="38"/>
      <c r="DQK19" s="38"/>
      <c r="DQL19" s="38"/>
      <c r="DQM19" s="38"/>
      <c r="DQN19" s="38"/>
      <c r="DQO19" s="38"/>
      <c r="DQP19" s="38"/>
      <c r="DQQ19" s="38"/>
      <c r="DQR19" s="38"/>
      <c r="DQS19" s="38"/>
      <c r="DQT19" s="38"/>
      <c r="DQU19" s="38"/>
      <c r="DQV19" s="38"/>
      <c r="DQW19" s="38"/>
      <c r="DQX19" s="38"/>
      <c r="DQY19" s="38"/>
      <c r="DQZ19" s="38"/>
      <c r="DRA19" s="38"/>
      <c r="DRB19" s="38"/>
      <c r="DRC19" s="38"/>
      <c r="DRD19" s="38"/>
      <c r="DRE19" s="38"/>
      <c r="DRF19" s="38"/>
      <c r="DRG19" s="38"/>
      <c r="DRH19" s="38"/>
      <c r="DRI19" s="38"/>
      <c r="DRJ19" s="38"/>
      <c r="DRK19" s="38"/>
      <c r="DRL19" s="38"/>
      <c r="DRM19" s="38"/>
      <c r="DRN19" s="38"/>
      <c r="DRO19" s="38"/>
      <c r="DRP19" s="38"/>
      <c r="DRQ19" s="38"/>
      <c r="DRR19" s="38"/>
      <c r="DRS19" s="38"/>
      <c r="DRT19" s="38"/>
      <c r="DRU19" s="38"/>
      <c r="DRV19" s="38"/>
      <c r="DRW19" s="38"/>
      <c r="DRX19" s="38"/>
      <c r="DRY19" s="38"/>
      <c r="DRZ19" s="38"/>
      <c r="DSA19" s="38"/>
      <c r="DSB19" s="38"/>
      <c r="DSC19" s="38"/>
      <c r="DSD19" s="38"/>
      <c r="DSE19" s="38"/>
      <c r="DSF19" s="38"/>
      <c r="DSG19" s="38"/>
      <c r="DSH19" s="38"/>
      <c r="DSI19" s="38"/>
      <c r="DSJ19" s="38"/>
      <c r="DSK19" s="38"/>
      <c r="DSL19" s="38"/>
      <c r="DSM19" s="38"/>
      <c r="DSN19" s="38"/>
      <c r="DSO19" s="38"/>
      <c r="DSP19" s="38"/>
      <c r="DSQ19" s="38"/>
      <c r="DSR19" s="38"/>
      <c r="DSS19" s="38"/>
      <c r="DST19" s="38"/>
      <c r="DSU19" s="38"/>
      <c r="DSV19" s="38"/>
      <c r="DSW19" s="38"/>
      <c r="DSX19" s="38"/>
      <c r="DSY19" s="38"/>
      <c r="DSZ19" s="38"/>
      <c r="DTA19" s="38"/>
      <c r="DTB19" s="38"/>
      <c r="DTC19" s="38"/>
      <c r="DTD19" s="38"/>
      <c r="DTE19" s="38"/>
      <c r="DTF19" s="38"/>
      <c r="DTG19" s="38"/>
      <c r="DTH19" s="38"/>
      <c r="DTI19" s="38"/>
      <c r="DTJ19" s="38"/>
      <c r="DTK19" s="38"/>
      <c r="DTL19" s="38"/>
      <c r="DTM19" s="38"/>
      <c r="DTN19" s="38"/>
      <c r="DTO19" s="38"/>
      <c r="DTP19" s="38"/>
      <c r="DTQ19" s="38"/>
      <c r="DTR19" s="38"/>
      <c r="DTS19" s="38"/>
      <c r="DTT19" s="38"/>
      <c r="DTU19" s="38"/>
      <c r="DTV19" s="38"/>
      <c r="DTW19" s="38"/>
      <c r="DTX19" s="38"/>
      <c r="DTY19" s="38"/>
      <c r="DTZ19" s="38"/>
      <c r="DUA19" s="38"/>
      <c r="DUB19" s="38"/>
      <c r="DUC19" s="38"/>
      <c r="DUD19" s="38"/>
      <c r="DUE19" s="38"/>
      <c r="DUF19" s="38"/>
      <c r="DUG19" s="38"/>
      <c r="DUH19" s="38"/>
      <c r="DUI19" s="38"/>
      <c r="DUJ19" s="38"/>
      <c r="DUK19" s="38"/>
      <c r="DUL19" s="38"/>
      <c r="DUM19" s="38"/>
      <c r="DUN19" s="38"/>
      <c r="DUO19" s="38"/>
      <c r="DUP19" s="38"/>
      <c r="DUQ19" s="38"/>
      <c r="DUR19" s="38"/>
      <c r="DUS19" s="38"/>
      <c r="DUT19" s="38"/>
      <c r="DUU19" s="38"/>
      <c r="DUV19" s="38"/>
      <c r="DUW19" s="38"/>
      <c r="DUX19" s="38"/>
      <c r="DUY19" s="38"/>
      <c r="DUZ19" s="38"/>
      <c r="DVA19" s="38"/>
      <c r="DVB19" s="38"/>
      <c r="DVC19" s="38"/>
      <c r="DVD19" s="38"/>
      <c r="DVE19" s="38"/>
      <c r="DVF19" s="38"/>
      <c r="DVG19" s="38"/>
      <c r="DVH19" s="38"/>
      <c r="DVI19" s="38"/>
      <c r="DVJ19" s="38"/>
      <c r="DVK19" s="38"/>
      <c r="DVL19" s="38"/>
      <c r="DVM19" s="38"/>
      <c r="DVN19" s="38"/>
      <c r="DVO19" s="38"/>
      <c r="DVP19" s="38"/>
      <c r="DVQ19" s="38"/>
      <c r="DVR19" s="38"/>
      <c r="DVS19" s="38"/>
      <c r="DVT19" s="38"/>
      <c r="DVU19" s="38"/>
      <c r="DVV19" s="38"/>
      <c r="DVW19" s="38"/>
      <c r="DVX19" s="38"/>
      <c r="DVY19" s="38"/>
      <c r="DVZ19" s="38"/>
      <c r="DWA19" s="38"/>
      <c r="DWB19" s="38"/>
      <c r="DWC19" s="38"/>
      <c r="DWD19" s="38"/>
      <c r="DWE19" s="38"/>
      <c r="DWF19" s="38"/>
      <c r="DWG19" s="38"/>
      <c r="DWH19" s="38"/>
      <c r="DWI19" s="38"/>
      <c r="DWJ19" s="38"/>
      <c r="DWK19" s="38"/>
      <c r="DWL19" s="38"/>
      <c r="DWM19" s="38"/>
      <c r="DWN19" s="38"/>
      <c r="DWO19" s="38"/>
      <c r="DWP19" s="38"/>
      <c r="DWQ19" s="38"/>
      <c r="DWR19" s="38"/>
      <c r="DWS19" s="38"/>
      <c r="DWT19" s="38"/>
      <c r="DWU19" s="38"/>
      <c r="DWV19" s="38"/>
      <c r="DWW19" s="38"/>
      <c r="DWX19" s="38"/>
      <c r="DWY19" s="38"/>
      <c r="DWZ19" s="38"/>
      <c r="DXA19" s="38"/>
      <c r="DXB19" s="38"/>
      <c r="DXC19" s="38"/>
      <c r="DXD19" s="38"/>
      <c r="DXE19" s="38"/>
      <c r="DXF19" s="38"/>
      <c r="DXG19" s="38"/>
      <c r="DXH19" s="38"/>
      <c r="DXI19" s="38"/>
      <c r="DXJ19" s="38"/>
      <c r="DXK19" s="38"/>
      <c r="DXL19" s="38"/>
      <c r="DXM19" s="38"/>
      <c r="DXN19" s="38"/>
      <c r="DXO19" s="38"/>
      <c r="DXP19" s="38"/>
      <c r="DXQ19" s="38"/>
      <c r="DXR19" s="38"/>
      <c r="DXS19" s="38"/>
      <c r="DXT19" s="38"/>
      <c r="DXU19" s="38"/>
      <c r="DXV19" s="38"/>
      <c r="DXW19" s="38"/>
      <c r="DXX19" s="38"/>
      <c r="DXY19" s="38"/>
      <c r="DXZ19" s="38"/>
      <c r="DYA19" s="38"/>
      <c r="DYB19" s="38"/>
      <c r="DYC19" s="38"/>
      <c r="DYD19" s="38"/>
      <c r="DYE19" s="38"/>
      <c r="DYF19" s="38"/>
      <c r="DYG19" s="38"/>
      <c r="DYH19" s="38"/>
      <c r="DYI19" s="38"/>
      <c r="DYJ19" s="38"/>
      <c r="DYK19" s="38"/>
      <c r="DYL19" s="38"/>
      <c r="DYM19" s="38"/>
      <c r="DYN19" s="38"/>
      <c r="DYO19" s="38"/>
      <c r="DYP19" s="38"/>
      <c r="DYQ19" s="38"/>
      <c r="DYR19" s="38"/>
      <c r="DYS19" s="38"/>
      <c r="DYT19" s="38"/>
      <c r="DYU19" s="38"/>
      <c r="DYV19" s="38"/>
      <c r="DYW19" s="38"/>
      <c r="DYX19" s="38"/>
      <c r="DYY19" s="38"/>
      <c r="DYZ19" s="38"/>
      <c r="DZA19" s="38"/>
      <c r="DZB19" s="38"/>
      <c r="DZC19" s="38"/>
      <c r="DZD19" s="38"/>
      <c r="DZE19" s="38"/>
      <c r="DZF19" s="38"/>
      <c r="DZG19" s="38"/>
      <c r="DZH19" s="38"/>
      <c r="DZI19" s="38"/>
      <c r="DZJ19" s="38"/>
      <c r="DZK19" s="38"/>
      <c r="DZL19" s="38"/>
      <c r="DZM19" s="38"/>
      <c r="DZN19" s="38"/>
      <c r="DZO19" s="38"/>
      <c r="DZP19" s="38"/>
      <c r="DZQ19" s="38"/>
      <c r="DZR19" s="38"/>
      <c r="DZS19" s="38"/>
      <c r="DZT19" s="38"/>
      <c r="DZU19" s="38"/>
      <c r="DZV19" s="38"/>
      <c r="DZW19" s="38"/>
      <c r="DZX19" s="38"/>
      <c r="DZY19" s="38"/>
      <c r="DZZ19" s="38"/>
      <c r="EAA19" s="38"/>
      <c r="EAB19" s="38"/>
      <c r="EAC19" s="38"/>
      <c r="EAD19" s="38"/>
      <c r="EAE19" s="38"/>
      <c r="EAF19" s="38"/>
      <c r="EAG19" s="38"/>
      <c r="EAH19" s="38"/>
      <c r="EAI19" s="38"/>
      <c r="EAJ19" s="38"/>
      <c r="EAK19" s="38"/>
      <c r="EAL19" s="38"/>
      <c r="EAM19" s="38"/>
      <c r="EAN19" s="38"/>
      <c r="EAO19" s="38"/>
      <c r="EAP19" s="38"/>
      <c r="EAQ19" s="38"/>
      <c r="EAR19" s="38"/>
      <c r="EAS19" s="38"/>
      <c r="EAT19" s="38"/>
      <c r="EAU19" s="38"/>
      <c r="EAV19" s="38"/>
      <c r="EAW19" s="38"/>
      <c r="EAX19" s="38"/>
      <c r="EAY19" s="38"/>
      <c r="EAZ19" s="38"/>
      <c r="EBA19" s="38"/>
      <c r="EBB19" s="38"/>
      <c r="EBC19" s="38"/>
      <c r="EBD19" s="38"/>
      <c r="EBE19" s="38"/>
      <c r="EBF19" s="38"/>
      <c r="EBG19" s="38"/>
      <c r="EBH19" s="38"/>
      <c r="EBI19" s="38"/>
      <c r="EBJ19" s="38"/>
      <c r="EBK19" s="38"/>
      <c r="EBL19" s="38"/>
      <c r="EBM19" s="38"/>
      <c r="EBN19" s="38"/>
      <c r="EBO19" s="38"/>
      <c r="EBP19" s="38"/>
      <c r="EBQ19" s="38"/>
      <c r="EBR19" s="38"/>
      <c r="EBS19" s="38"/>
      <c r="EBT19" s="38"/>
      <c r="EBU19" s="38"/>
      <c r="EBV19" s="38"/>
      <c r="EBW19" s="38"/>
      <c r="EBX19" s="38"/>
      <c r="EBY19" s="38"/>
      <c r="EBZ19" s="38"/>
      <c r="ECA19" s="38"/>
      <c r="ECB19" s="38"/>
      <c r="ECC19" s="38"/>
      <c r="ECD19" s="38"/>
      <c r="ECE19" s="38"/>
      <c r="ECF19" s="38"/>
      <c r="ECG19" s="38"/>
      <c r="ECH19" s="38"/>
      <c r="ECI19" s="38"/>
      <c r="ECJ19" s="38"/>
      <c r="ECK19" s="38"/>
      <c r="ECL19" s="38"/>
      <c r="ECM19" s="38"/>
      <c r="ECN19" s="38"/>
      <c r="ECO19" s="38"/>
      <c r="ECP19" s="38"/>
      <c r="ECQ19" s="38"/>
      <c r="ECR19" s="38"/>
      <c r="ECS19" s="38"/>
      <c r="ECT19" s="38"/>
      <c r="ECU19" s="38"/>
      <c r="ECV19" s="38"/>
      <c r="ECW19" s="38"/>
      <c r="ECX19" s="38"/>
      <c r="ECY19" s="38"/>
      <c r="ECZ19" s="38"/>
      <c r="EDA19" s="38"/>
      <c r="EDB19" s="38"/>
      <c r="EDC19" s="38"/>
      <c r="EDD19" s="38"/>
      <c r="EDE19" s="38"/>
      <c r="EDF19" s="38"/>
      <c r="EDG19" s="38"/>
      <c r="EDH19" s="38"/>
      <c r="EDI19" s="38"/>
      <c r="EDJ19" s="38"/>
      <c r="EDK19" s="38"/>
      <c r="EDL19" s="38"/>
      <c r="EDM19" s="38"/>
      <c r="EDN19" s="38"/>
      <c r="EDO19" s="38"/>
      <c r="EDP19" s="38"/>
      <c r="EDQ19" s="38"/>
      <c r="EDR19" s="38"/>
      <c r="EDS19" s="38"/>
      <c r="EDT19" s="38"/>
      <c r="EDU19" s="38"/>
      <c r="EDV19" s="38"/>
      <c r="EDW19" s="38"/>
      <c r="EDX19" s="38"/>
      <c r="EDY19" s="38"/>
      <c r="EDZ19" s="38"/>
      <c r="EEA19" s="38"/>
      <c r="EEB19" s="38"/>
      <c r="EEC19" s="38"/>
      <c r="EED19" s="38"/>
      <c r="EEE19" s="38"/>
      <c r="EEF19" s="38"/>
      <c r="EEG19" s="38"/>
      <c r="EEH19" s="38"/>
      <c r="EEI19" s="38"/>
      <c r="EEJ19" s="38"/>
      <c r="EEK19" s="38"/>
      <c r="EEL19" s="38"/>
      <c r="EEM19" s="38"/>
      <c r="EEN19" s="38"/>
      <c r="EEO19" s="38"/>
      <c r="EEP19" s="38"/>
      <c r="EEQ19" s="38"/>
      <c r="EER19" s="38"/>
      <c r="EES19" s="38"/>
      <c r="EET19" s="38"/>
      <c r="EEU19" s="38"/>
      <c r="EEV19" s="38"/>
      <c r="EEW19" s="38"/>
      <c r="EEX19" s="38"/>
      <c r="EEY19" s="38"/>
      <c r="EEZ19" s="38"/>
      <c r="EFA19" s="38"/>
      <c r="EFB19" s="38"/>
      <c r="EFC19" s="38"/>
      <c r="EFD19" s="38"/>
      <c r="EFE19" s="38"/>
      <c r="EFF19" s="38"/>
      <c r="EFG19" s="38"/>
      <c r="EFH19" s="38"/>
      <c r="EFI19" s="38"/>
      <c r="EFJ19" s="38"/>
      <c r="EFK19" s="38"/>
      <c r="EFL19" s="38"/>
      <c r="EFM19" s="38"/>
      <c r="EFN19" s="38"/>
      <c r="EFO19" s="38"/>
      <c r="EFP19" s="38"/>
      <c r="EFQ19" s="38"/>
      <c r="EFR19" s="38"/>
      <c r="EFS19" s="38"/>
      <c r="EFT19" s="38"/>
      <c r="EFU19" s="38"/>
      <c r="EFV19" s="38"/>
      <c r="EFW19" s="38"/>
      <c r="EFX19" s="38"/>
      <c r="EFY19" s="38"/>
      <c r="EFZ19" s="38"/>
      <c r="EGA19" s="38"/>
      <c r="EGB19" s="38"/>
      <c r="EGC19" s="38"/>
      <c r="EGD19" s="38"/>
      <c r="EGE19" s="38"/>
      <c r="EGF19" s="38"/>
      <c r="EGG19" s="38"/>
      <c r="EGH19" s="38"/>
      <c r="EGI19" s="38"/>
      <c r="EGJ19" s="38"/>
      <c r="EGK19" s="38"/>
      <c r="EGL19" s="38"/>
      <c r="EGM19" s="38"/>
      <c r="EGN19" s="38"/>
      <c r="EGO19" s="38"/>
      <c r="EGP19" s="38"/>
      <c r="EGQ19" s="38"/>
      <c r="EGR19" s="38"/>
      <c r="EGS19" s="38"/>
      <c r="EGT19" s="38"/>
      <c r="EGU19" s="38"/>
      <c r="EGV19" s="38"/>
      <c r="EGW19" s="38"/>
      <c r="EGX19" s="38"/>
      <c r="EGY19" s="38"/>
      <c r="EGZ19" s="38"/>
      <c r="EHA19" s="38"/>
      <c r="EHB19" s="38"/>
      <c r="EHC19" s="38"/>
      <c r="EHD19" s="38"/>
      <c r="EHE19" s="38"/>
      <c r="EHF19" s="38"/>
      <c r="EHG19" s="38"/>
      <c r="EHH19" s="38"/>
      <c r="EHI19" s="38"/>
      <c r="EHJ19" s="38"/>
      <c r="EHK19" s="38"/>
      <c r="EHL19" s="38"/>
      <c r="EHM19" s="38"/>
      <c r="EHN19" s="38"/>
      <c r="EHO19" s="38"/>
      <c r="EHP19" s="38"/>
      <c r="EHQ19" s="38"/>
      <c r="EHR19" s="38"/>
      <c r="EHS19" s="38"/>
      <c r="EHT19" s="38"/>
      <c r="EHU19" s="38"/>
      <c r="EHV19" s="38"/>
      <c r="EHW19" s="38"/>
      <c r="EHX19" s="38"/>
      <c r="EHY19" s="38"/>
      <c r="EHZ19" s="38"/>
      <c r="EIA19" s="38"/>
      <c r="EIB19" s="38"/>
      <c r="EIC19" s="38"/>
      <c r="EID19" s="38"/>
      <c r="EIE19" s="38"/>
      <c r="EIF19" s="38"/>
      <c r="EIG19" s="38"/>
      <c r="EIH19" s="38"/>
      <c r="EII19" s="38"/>
      <c r="EIJ19" s="38"/>
      <c r="EIK19" s="38"/>
      <c r="EIL19" s="38"/>
      <c r="EIM19" s="38"/>
      <c r="EIN19" s="38"/>
      <c r="EIO19" s="38"/>
      <c r="EIP19" s="38"/>
      <c r="EIQ19" s="38"/>
      <c r="EIR19" s="38"/>
      <c r="EIS19" s="38"/>
      <c r="EIT19" s="38"/>
      <c r="EIU19" s="38"/>
      <c r="EIV19" s="38"/>
      <c r="EIW19" s="38"/>
      <c r="EIX19" s="38"/>
      <c r="EIY19" s="38"/>
      <c r="EIZ19" s="38"/>
      <c r="EJA19" s="38"/>
      <c r="EJB19" s="38"/>
      <c r="EJC19" s="38"/>
      <c r="EJD19" s="38"/>
      <c r="EJE19" s="38"/>
      <c r="EJF19" s="38"/>
      <c r="EJG19" s="38"/>
      <c r="EJH19" s="38"/>
      <c r="EJI19" s="38"/>
      <c r="EJJ19" s="38"/>
      <c r="EJK19" s="38"/>
      <c r="EJL19" s="38"/>
      <c r="EJM19" s="38"/>
      <c r="EJN19" s="38"/>
      <c r="EJO19" s="38"/>
      <c r="EJP19" s="38"/>
      <c r="EJQ19" s="38"/>
      <c r="EJR19" s="38"/>
      <c r="EJS19" s="38"/>
      <c r="EJT19" s="38"/>
      <c r="EJU19" s="38"/>
      <c r="EJV19" s="38"/>
      <c r="EJW19" s="38"/>
      <c r="EJX19" s="38"/>
      <c r="EJY19" s="38"/>
      <c r="EJZ19" s="38"/>
      <c r="EKA19" s="38"/>
      <c r="EKB19" s="38"/>
      <c r="EKC19" s="38"/>
      <c r="EKD19" s="38"/>
      <c r="EKE19" s="38"/>
      <c r="EKF19" s="38"/>
      <c r="EKG19" s="38"/>
      <c r="EKH19" s="38"/>
      <c r="EKI19" s="38"/>
      <c r="EKJ19" s="38"/>
      <c r="EKK19" s="38"/>
      <c r="EKL19" s="38"/>
      <c r="EKM19" s="38"/>
      <c r="EKN19" s="38"/>
      <c r="EKO19" s="38"/>
      <c r="EKP19" s="38"/>
      <c r="EKQ19" s="38"/>
      <c r="EKR19" s="38"/>
      <c r="EKS19" s="38"/>
      <c r="EKT19" s="38"/>
      <c r="EKU19" s="38"/>
      <c r="EKV19" s="38"/>
      <c r="EKW19" s="38"/>
      <c r="EKX19" s="38"/>
      <c r="EKY19" s="38"/>
      <c r="EKZ19" s="38"/>
      <c r="ELA19" s="38"/>
      <c r="ELB19" s="38"/>
      <c r="ELC19" s="38"/>
      <c r="ELD19" s="38"/>
      <c r="ELE19" s="38"/>
      <c r="ELF19" s="38"/>
      <c r="ELG19" s="38"/>
      <c r="ELH19" s="38"/>
      <c r="ELI19" s="38"/>
      <c r="ELJ19" s="38"/>
      <c r="ELK19" s="38"/>
      <c r="ELL19" s="38"/>
      <c r="ELM19" s="38"/>
      <c r="ELN19" s="38"/>
      <c r="ELO19" s="38"/>
      <c r="ELP19" s="38"/>
      <c r="ELQ19" s="38"/>
      <c r="ELR19" s="38"/>
      <c r="ELS19" s="38"/>
      <c r="ELT19" s="38"/>
      <c r="ELU19" s="38"/>
      <c r="ELV19" s="38"/>
      <c r="ELW19" s="38"/>
      <c r="ELX19" s="38"/>
      <c r="ELY19" s="38"/>
      <c r="ELZ19" s="38"/>
      <c r="EMA19" s="38"/>
      <c r="EMB19" s="38"/>
      <c r="EMC19" s="38"/>
      <c r="EMD19" s="38"/>
      <c r="EME19" s="38"/>
      <c r="EMF19" s="38"/>
      <c r="EMG19" s="38"/>
      <c r="EMH19" s="38"/>
      <c r="EMI19" s="38"/>
      <c r="EMJ19" s="38"/>
      <c r="EMK19" s="38"/>
      <c r="EML19" s="38"/>
      <c r="EMM19" s="38"/>
      <c r="EMN19" s="38"/>
      <c r="EMO19" s="38"/>
      <c r="EMP19" s="38"/>
      <c r="EMQ19" s="38"/>
      <c r="EMR19" s="38"/>
      <c r="EMS19" s="38"/>
      <c r="EMT19" s="38"/>
      <c r="EMU19" s="38"/>
      <c r="EMV19" s="38"/>
      <c r="EMW19" s="38"/>
      <c r="EMX19" s="38"/>
      <c r="EMY19" s="38"/>
      <c r="EMZ19" s="38"/>
      <c r="ENA19" s="38"/>
      <c r="ENB19" s="38"/>
      <c r="ENC19" s="38"/>
      <c r="END19" s="38"/>
      <c r="ENE19" s="38"/>
      <c r="ENF19" s="38"/>
      <c r="ENG19" s="38"/>
      <c r="ENH19" s="38"/>
      <c r="ENI19" s="38"/>
      <c r="ENJ19" s="38"/>
      <c r="ENK19" s="38"/>
      <c r="ENL19" s="38"/>
      <c r="ENM19" s="38"/>
      <c r="ENN19" s="38"/>
      <c r="ENO19" s="38"/>
      <c r="ENP19" s="38"/>
      <c r="ENQ19" s="38"/>
      <c r="ENR19" s="38"/>
      <c r="ENS19" s="38"/>
      <c r="ENT19" s="38"/>
      <c r="ENU19" s="38"/>
      <c r="ENV19" s="38"/>
      <c r="ENW19" s="38"/>
      <c r="ENX19" s="38"/>
      <c r="ENY19" s="38"/>
      <c r="ENZ19" s="38"/>
      <c r="EOA19" s="38"/>
      <c r="EOB19" s="38"/>
      <c r="EOC19" s="38"/>
      <c r="EOD19" s="38"/>
      <c r="EOE19" s="38"/>
      <c r="EOF19" s="38"/>
      <c r="EOG19" s="38"/>
      <c r="EOH19" s="38"/>
      <c r="EOI19" s="38"/>
      <c r="EOJ19" s="38"/>
      <c r="EOK19" s="38"/>
      <c r="EOL19" s="38"/>
      <c r="EOM19" s="38"/>
      <c r="EON19" s="38"/>
      <c r="EOO19" s="38"/>
      <c r="EOP19" s="38"/>
      <c r="EOQ19" s="38"/>
      <c r="EOR19" s="38"/>
      <c r="EOS19" s="38"/>
      <c r="EOT19" s="38"/>
      <c r="EOU19" s="38"/>
      <c r="EOV19" s="38"/>
      <c r="EOW19" s="38"/>
      <c r="EOX19" s="38"/>
      <c r="EOY19" s="38"/>
      <c r="EOZ19" s="38"/>
      <c r="EPA19" s="38"/>
      <c r="EPB19" s="38"/>
      <c r="EPC19" s="38"/>
      <c r="EPD19" s="38"/>
      <c r="EPE19" s="38"/>
      <c r="EPF19" s="38"/>
      <c r="EPG19" s="38"/>
      <c r="EPH19" s="38"/>
      <c r="EPI19" s="38"/>
      <c r="EPJ19" s="38"/>
      <c r="EPK19" s="38"/>
      <c r="EPL19" s="38"/>
      <c r="EPM19" s="38"/>
      <c r="EPN19" s="38"/>
      <c r="EPO19" s="38"/>
      <c r="EPP19" s="38"/>
      <c r="EPQ19" s="38"/>
      <c r="EPR19" s="38"/>
      <c r="EPS19" s="38"/>
      <c r="EPT19" s="38"/>
      <c r="EPU19" s="38"/>
      <c r="EPV19" s="38"/>
      <c r="EPW19" s="38"/>
      <c r="EPX19" s="38"/>
      <c r="EPY19" s="38"/>
      <c r="EPZ19" s="38"/>
      <c r="EQA19" s="38"/>
      <c r="EQB19" s="38"/>
      <c r="EQC19" s="38"/>
      <c r="EQD19" s="38"/>
      <c r="EQE19" s="38"/>
      <c r="EQF19" s="38"/>
      <c r="EQG19" s="38"/>
      <c r="EQH19" s="38"/>
      <c r="EQI19" s="38"/>
      <c r="EQJ19" s="38"/>
      <c r="EQK19" s="38"/>
      <c r="EQL19" s="38"/>
      <c r="EQM19" s="38"/>
      <c r="EQN19" s="38"/>
      <c r="EQO19" s="38"/>
      <c r="EQP19" s="38"/>
      <c r="EQQ19" s="38"/>
      <c r="EQR19" s="38"/>
      <c r="EQS19" s="38"/>
      <c r="EQT19" s="38"/>
      <c r="EQU19" s="38"/>
      <c r="EQV19" s="38"/>
      <c r="EQW19" s="38"/>
      <c r="EQX19" s="38"/>
      <c r="EQY19" s="38"/>
      <c r="EQZ19" s="38"/>
      <c r="ERA19" s="38"/>
      <c r="ERB19" s="38"/>
      <c r="ERC19" s="38"/>
      <c r="ERD19" s="38"/>
      <c r="ERE19" s="38"/>
      <c r="ERF19" s="38"/>
      <c r="ERG19" s="38"/>
      <c r="ERH19" s="38"/>
      <c r="ERI19" s="38"/>
      <c r="ERJ19" s="38"/>
      <c r="ERK19" s="38"/>
      <c r="ERL19" s="38"/>
      <c r="ERM19" s="38"/>
      <c r="ERN19" s="38"/>
      <c r="ERO19" s="38"/>
      <c r="ERP19" s="38"/>
      <c r="ERQ19" s="38"/>
      <c r="ERR19" s="38"/>
      <c r="ERS19" s="38"/>
      <c r="ERT19" s="38"/>
      <c r="ERU19" s="38"/>
      <c r="ERV19" s="38"/>
      <c r="ERW19" s="38"/>
      <c r="ERX19" s="38"/>
      <c r="ERY19" s="38"/>
      <c r="ERZ19" s="38"/>
      <c r="ESA19" s="38"/>
      <c r="ESB19" s="38"/>
      <c r="ESC19" s="38"/>
      <c r="ESD19" s="38"/>
      <c r="ESE19" s="38"/>
      <c r="ESF19" s="38"/>
      <c r="ESG19" s="38"/>
      <c r="ESH19" s="38"/>
      <c r="ESI19" s="38"/>
      <c r="ESJ19" s="38"/>
      <c r="ESK19" s="38"/>
      <c r="ESL19" s="38"/>
      <c r="ESM19" s="38"/>
      <c r="ESN19" s="38"/>
      <c r="ESO19" s="38"/>
      <c r="ESP19" s="38"/>
      <c r="ESQ19" s="38"/>
      <c r="ESR19" s="38"/>
      <c r="ESS19" s="38"/>
      <c r="EST19" s="38"/>
      <c r="ESU19" s="38"/>
      <c r="ESV19" s="38"/>
      <c r="ESW19" s="38"/>
      <c r="ESX19" s="38"/>
      <c r="ESY19" s="38"/>
      <c r="ESZ19" s="38"/>
      <c r="ETA19" s="38"/>
      <c r="ETB19" s="38"/>
      <c r="ETC19" s="38"/>
      <c r="ETD19" s="38"/>
      <c r="ETE19" s="38"/>
      <c r="ETF19" s="38"/>
      <c r="ETG19" s="38"/>
      <c r="ETH19" s="38"/>
      <c r="ETI19" s="38"/>
      <c r="ETJ19" s="38"/>
      <c r="ETK19" s="38"/>
      <c r="ETL19" s="38"/>
      <c r="ETM19" s="38"/>
      <c r="ETN19" s="38"/>
      <c r="ETO19" s="38"/>
      <c r="ETP19" s="38"/>
      <c r="ETQ19" s="38"/>
      <c r="ETR19" s="38"/>
      <c r="ETS19" s="38"/>
      <c r="ETT19" s="38"/>
      <c r="ETU19" s="38"/>
      <c r="ETV19" s="38"/>
      <c r="ETW19" s="38"/>
      <c r="ETX19" s="38"/>
      <c r="ETY19" s="38"/>
      <c r="ETZ19" s="38"/>
      <c r="EUA19" s="38"/>
      <c r="EUB19" s="38"/>
      <c r="EUC19" s="38"/>
      <c r="EUD19" s="38"/>
      <c r="EUE19" s="38"/>
      <c r="EUF19" s="38"/>
      <c r="EUG19" s="38"/>
      <c r="EUH19" s="38"/>
      <c r="EUI19" s="38"/>
      <c r="EUJ19" s="38"/>
      <c r="EUK19" s="38"/>
      <c r="EUL19" s="38"/>
      <c r="EUM19" s="38"/>
      <c r="EUN19" s="38"/>
      <c r="EUO19" s="38"/>
      <c r="EUP19" s="38"/>
      <c r="EUQ19" s="38"/>
      <c r="EUR19" s="38"/>
      <c r="EUS19" s="38"/>
      <c r="EUT19" s="38"/>
      <c r="EUU19" s="38"/>
      <c r="EUV19" s="38"/>
      <c r="EUW19" s="38"/>
      <c r="EUX19" s="38"/>
      <c r="EUY19" s="38"/>
      <c r="EUZ19" s="38"/>
      <c r="EVA19" s="38"/>
      <c r="EVB19" s="38"/>
      <c r="EVC19" s="38"/>
      <c r="EVD19" s="38"/>
      <c r="EVE19" s="38"/>
      <c r="EVF19" s="38"/>
      <c r="EVG19" s="38"/>
      <c r="EVH19" s="38"/>
      <c r="EVI19" s="38"/>
      <c r="EVJ19" s="38"/>
      <c r="EVK19" s="38"/>
      <c r="EVL19" s="38"/>
      <c r="EVM19" s="38"/>
      <c r="EVN19" s="38"/>
      <c r="EVO19" s="38"/>
      <c r="EVP19" s="38"/>
      <c r="EVQ19" s="38"/>
      <c r="EVR19" s="38"/>
      <c r="EVS19" s="38"/>
      <c r="EVT19" s="38"/>
      <c r="EVU19" s="38"/>
      <c r="EVV19" s="38"/>
      <c r="EVW19" s="38"/>
      <c r="EVX19" s="38"/>
      <c r="EVY19" s="38"/>
      <c r="EVZ19" s="38"/>
      <c r="EWA19" s="38"/>
      <c r="EWB19" s="38"/>
      <c r="EWC19" s="38"/>
      <c r="EWD19" s="38"/>
      <c r="EWE19" s="38"/>
      <c r="EWF19" s="38"/>
      <c r="EWG19" s="38"/>
      <c r="EWH19" s="38"/>
      <c r="EWI19" s="38"/>
      <c r="EWJ19" s="38"/>
      <c r="EWK19" s="38"/>
      <c r="EWL19" s="38"/>
      <c r="EWM19" s="38"/>
      <c r="EWN19" s="38"/>
      <c r="EWO19" s="38"/>
      <c r="EWP19" s="38"/>
      <c r="EWQ19" s="38"/>
      <c r="EWR19" s="38"/>
      <c r="EWS19" s="38"/>
      <c r="EWT19" s="38"/>
      <c r="EWU19" s="38"/>
      <c r="EWV19" s="38"/>
      <c r="EWW19" s="38"/>
      <c r="EWX19" s="38"/>
      <c r="EWY19" s="38"/>
      <c r="EWZ19" s="38"/>
      <c r="EXA19" s="38"/>
      <c r="EXB19" s="38"/>
      <c r="EXC19" s="38"/>
      <c r="EXD19" s="38"/>
      <c r="EXE19" s="38"/>
      <c r="EXF19" s="38"/>
      <c r="EXG19" s="38"/>
      <c r="EXH19" s="38"/>
      <c r="EXI19" s="38"/>
      <c r="EXJ19" s="38"/>
      <c r="EXK19" s="38"/>
      <c r="EXL19" s="38"/>
      <c r="EXM19" s="38"/>
      <c r="EXN19" s="38"/>
      <c r="EXO19" s="38"/>
      <c r="EXP19" s="38"/>
      <c r="EXQ19" s="38"/>
      <c r="EXR19" s="38"/>
      <c r="EXS19" s="38"/>
      <c r="EXT19" s="38"/>
      <c r="EXU19" s="38"/>
      <c r="EXV19" s="38"/>
      <c r="EXW19" s="38"/>
      <c r="EXX19" s="38"/>
      <c r="EXY19" s="38"/>
      <c r="EXZ19" s="38"/>
      <c r="EYA19" s="38"/>
      <c r="EYB19" s="38"/>
      <c r="EYC19" s="38"/>
      <c r="EYD19" s="38"/>
      <c r="EYE19" s="38"/>
      <c r="EYF19" s="38"/>
      <c r="EYG19" s="38"/>
      <c r="EYH19" s="38"/>
      <c r="EYI19" s="38"/>
      <c r="EYJ19" s="38"/>
      <c r="EYK19" s="38"/>
      <c r="EYL19" s="38"/>
      <c r="EYM19" s="38"/>
      <c r="EYN19" s="38"/>
      <c r="EYO19" s="38"/>
      <c r="EYP19" s="38"/>
      <c r="EYQ19" s="38"/>
      <c r="EYR19" s="38"/>
      <c r="EYS19" s="38"/>
      <c r="EYT19" s="38"/>
      <c r="EYU19" s="38"/>
      <c r="EYV19" s="38"/>
      <c r="EYW19" s="38"/>
      <c r="EYX19" s="38"/>
      <c r="EYY19" s="38"/>
      <c r="EYZ19" s="38"/>
      <c r="EZA19" s="38"/>
      <c r="EZB19" s="38"/>
      <c r="EZC19" s="38"/>
      <c r="EZD19" s="38"/>
      <c r="EZE19" s="38"/>
      <c r="EZF19" s="38"/>
      <c r="EZG19" s="38"/>
      <c r="EZH19" s="38"/>
      <c r="EZI19" s="38"/>
      <c r="EZJ19" s="38"/>
      <c r="EZK19" s="38"/>
      <c r="EZL19" s="38"/>
      <c r="EZM19" s="38"/>
      <c r="EZN19" s="38"/>
      <c r="EZO19" s="38"/>
      <c r="EZP19" s="38"/>
      <c r="EZQ19" s="38"/>
      <c r="EZR19" s="38"/>
      <c r="EZS19" s="38"/>
      <c r="EZT19" s="38"/>
      <c r="EZU19" s="38"/>
      <c r="EZV19" s="38"/>
      <c r="EZW19" s="38"/>
      <c r="EZX19" s="38"/>
      <c r="EZY19" s="38"/>
      <c r="EZZ19" s="38"/>
      <c r="FAA19" s="38"/>
      <c r="FAB19" s="38"/>
      <c r="FAC19" s="38"/>
      <c r="FAD19" s="38"/>
      <c r="FAE19" s="38"/>
      <c r="FAF19" s="38"/>
      <c r="FAG19" s="38"/>
      <c r="FAH19" s="38"/>
      <c r="FAI19" s="38"/>
      <c r="FAJ19" s="38"/>
      <c r="FAK19" s="38"/>
      <c r="FAL19" s="38"/>
      <c r="FAM19" s="38"/>
      <c r="FAN19" s="38"/>
      <c r="FAO19" s="38"/>
      <c r="FAP19" s="38"/>
      <c r="FAQ19" s="38"/>
      <c r="FAR19" s="38"/>
      <c r="FAS19" s="38"/>
      <c r="FAT19" s="38"/>
      <c r="FAU19" s="38"/>
      <c r="FAV19" s="38"/>
      <c r="FAW19" s="38"/>
      <c r="FAX19" s="38"/>
      <c r="FAY19" s="38"/>
      <c r="FAZ19" s="38"/>
      <c r="FBA19" s="38"/>
      <c r="FBB19" s="38"/>
      <c r="FBC19" s="38"/>
      <c r="FBD19" s="38"/>
      <c r="FBE19" s="38"/>
      <c r="FBF19" s="38"/>
      <c r="FBG19" s="38"/>
      <c r="FBH19" s="38"/>
      <c r="FBI19" s="38"/>
      <c r="FBJ19" s="38"/>
      <c r="FBK19" s="38"/>
      <c r="FBL19" s="38"/>
      <c r="FBM19" s="38"/>
      <c r="FBN19" s="38"/>
      <c r="FBO19" s="38"/>
      <c r="FBP19" s="38"/>
      <c r="FBQ19" s="38"/>
      <c r="FBR19" s="38"/>
      <c r="FBS19" s="38"/>
      <c r="FBT19" s="38"/>
      <c r="FBU19" s="38"/>
      <c r="FBV19" s="38"/>
      <c r="FBW19" s="38"/>
      <c r="FBX19" s="38"/>
      <c r="FBY19" s="38"/>
      <c r="FBZ19" s="38"/>
      <c r="FCA19" s="38"/>
      <c r="FCB19" s="38"/>
      <c r="FCC19" s="38"/>
      <c r="FCD19" s="38"/>
      <c r="FCE19" s="38"/>
      <c r="FCF19" s="38"/>
      <c r="FCG19" s="38"/>
      <c r="FCH19" s="38"/>
      <c r="FCI19" s="38"/>
      <c r="FCJ19" s="38"/>
      <c r="FCK19" s="38"/>
      <c r="FCL19" s="38"/>
      <c r="FCM19" s="38"/>
      <c r="FCN19" s="38"/>
      <c r="FCO19" s="38"/>
      <c r="FCP19" s="38"/>
      <c r="FCQ19" s="38"/>
      <c r="FCR19" s="38"/>
      <c r="FCS19" s="38"/>
      <c r="FCT19" s="38"/>
      <c r="FCU19" s="38"/>
      <c r="FCV19" s="38"/>
      <c r="FCW19" s="38"/>
      <c r="FCX19" s="38"/>
      <c r="FCY19" s="38"/>
      <c r="FCZ19" s="38"/>
      <c r="FDA19" s="38"/>
      <c r="FDB19" s="38"/>
      <c r="FDC19" s="38"/>
      <c r="FDD19" s="38"/>
      <c r="FDE19" s="38"/>
      <c r="FDF19" s="38"/>
      <c r="FDG19" s="38"/>
      <c r="FDH19" s="38"/>
      <c r="FDI19" s="38"/>
      <c r="FDJ19" s="38"/>
      <c r="FDK19" s="38"/>
      <c r="FDL19" s="38"/>
      <c r="FDM19" s="38"/>
      <c r="FDN19" s="38"/>
      <c r="FDO19" s="38"/>
      <c r="FDP19" s="38"/>
      <c r="FDQ19" s="38"/>
      <c r="FDR19" s="38"/>
      <c r="FDS19" s="38"/>
      <c r="FDT19" s="38"/>
      <c r="FDU19" s="38"/>
      <c r="FDV19" s="38"/>
      <c r="FDW19" s="38"/>
      <c r="FDX19" s="38"/>
      <c r="FDY19" s="38"/>
      <c r="FDZ19" s="38"/>
      <c r="FEA19" s="38"/>
      <c r="FEB19" s="38"/>
      <c r="FEC19" s="38"/>
      <c r="FED19" s="38"/>
      <c r="FEE19" s="38"/>
      <c r="FEF19" s="38"/>
      <c r="FEG19" s="38"/>
      <c r="FEH19" s="38"/>
      <c r="FEI19" s="38"/>
      <c r="FEJ19" s="38"/>
      <c r="FEK19" s="38"/>
      <c r="FEL19" s="38"/>
      <c r="FEM19" s="38"/>
      <c r="FEN19" s="38"/>
      <c r="FEO19" s="38"/>
      <c r="FEP19" s="38"/>
      <c r="FEQ19" s="38"/>
      <c r="FER19" s="38"/>
      <c r="FES19" s="38"/>
      <c r="FET19" s="38"/>
      <c r="FEU19" s="38"/>
      <c r="FEV19" s="38"/>
      <c r="FEW19" s="38"/>
      <c r="FEX19" s="38"/>
      <c r="FEY19" s="38"/>
      <c r="FEZ19" s="38"/>
      <c r="FFA19" s="38"/>
      <c r="FFB19" s="38"/>
      <c r="FFC19" s="38"/>
      <c r="FFD19" s="38"/>
      <c r="FFE19" s="38"/>
      <c r="FFF19" s="38"/>
      <c r="FFG19" s="38"/>
      <c r="FFH19" s="38"/>
      <c r="FFI19" s="38"/>
      <c r="FFJ19" s="38"/>
      <c r="FFK19" s="38"/>
      <c r="FFL19" s="38"/>
      <c r="FFM19" s="38"/>
      <c r="FFN19" s="38"/>
      <c r="FFO19" s="38"/>
      <c r="FFP19" s="38"/>
      <c r="FFQ19" s="38"/>
      <c r="FFR19" s="38"/>
      <c r="FFS19" s="38"/>
      <c r="FFT19" s="38"/>
      <c r="FFU19" s="38"/>
      <c r="FFV19" s="38"/>
      <c r="FFW19" s="38"/>
      <c r="FFX19" s="38"/>
      <c r="FFY19" s="38"/>
      <c r="FFZ19" s="38"/>
      <c r="FGA19" s="38"/>
      <c r="FGB19" s="38"/>
      <c r="FGC19" s="38"/>
      <c r="FGD19" s="38"/>
      <c r="FGE19" s="38"/>
      <c r="FGF19" s="38"/>
      <c r="FGG19" s="38"/>
      <c r="FGH19" s="38"/>
      <c r="FGI19" s="38"/>
      <c r="FGJ19" s="38"/>
      <c r="FGK19" s="38"/>
      <c r="FGL19" s="38"/>
      <c r="FGM19" s="38"/>
      <c r="FGN19" s="38"/>
      <c r="FGO19" s="38"/>
      <c r="FGP19" s="38"/>
      <c r="FGQ19" s="38"/>
      <c r="FGR19" s="38"/>
      <c r="FGS19" s="38"/>
      <c r="FGT19" s="38"/>
      <c r="FGU19" s="38"/>
      <c r="FGV19" s="38"/>
      <c r="FGW19" s="38"/>
      <c r="FGX19" s="38"/>
      <c r="FGY19" s="38"/>
      <c r="FGZ19" s="38"/>
      <c r="FHA19" s="38"/>
      <c r="FHB19" s="38"/>
      <c r="FHC19" s="38"/>
      <c r="FHD19" s="38"/>
      <c r="FHE19" s="38"/>
      <c r="FHF19" s="38"/>
      <c r="FHG19" s="38"/>
      <c r="FHH19" s="38"/>
      <c r="FHI19" s="38"/>
      <c r="FHJ19" s="38"/>
      <c r="FHK19" s="38"/>
      <c r="FHL19" s="38"/>
      <c r="FHM19" s="38"/>
      <c r="FHN19" s="38"/>
      <c r="FHO19" s="38"/>
      <c r="FHP19" s="38"/>
      <c r="FHQ19" s="38"/>
      <c r="FHR19" s="38"/>
      <c r="FHS19" s="38"/>
      <c r="FHT19" s="38"/>
      <c r="FHU19" s="38"/>
      <c r="FHV19" s="38"/>
      <c r="FHW19" s="38"/>
      <c r="FHX19" s="38"/>
      <c r="FHY19" s="38"/>
      <c r="FHZ19" s="38"/>
      <c r="FIA19" s="38"/>
      <c r="FIB19" s="38"/>
      <c r="FIC19" s="38"/>
      <c r="FID19" s="38"/>
      <c r="FIE19" s="38"/>
      <c r="FIF19" s="38"/>
      <c r="FIG19" s="38"/>
      <c r="FIH19" s="38"/>
      <c r="FII19" s="38"/>
      <c r="FIJ19" s="38"/>
      <c r="FIK19" s="38"/>
      <c r="FIL19" s="38"/>
      <c r="FIM19" s="38"/>
      <c r="FIN19" s="38"/>
      <c r="FIO19" s="38"/>
      <c r="FIP19" s="38"/>
      <c r="FIQ19" s="38"/>
      <c r="FIR19" s="38"/>
      <c r="FIS19" s="38"/>
      <c r="FIT19" s="38"/>
      <c r="FIU19" s="38"/>
      <c r="FIV19" s="38"/>
      <c r="FIW19" s="38"/>
      <c r="FIX19" s="38"/>
      <c r="FIY19" s="38"/>
      <c r="FIZ19" s="38"/>
      <c r="FJA19" s="38"/>
      <c r="FJB19" s="38"/>
      <c r="FJC19" s="38"/>
      <c r="FJD19" s="38"/>
      <c r="FJE19" s="38"/>
      <c r="FJF19" s="38"/>
      <c r="FJG19" s="38"/>
      <c r="FJH19" s="38"/>
      <c r="FJI19" s="38"/>
      <c r="FJJ19" s="38"/>
      <c r="FJK19" s="38"/>
      <c r="FJL19" s="38"/>
      <c r="FJM19" s="38"/>
      <c r="FJN19" s="38"/>
      <c r="FJO19" s="38"/>
      <c r="FJP19" s="38"/>
      <c r="FJQ19" s="38"/>
      <c r="FJR19" s="38"/>
      <c r="FJS19" s="38"/>
      <c r="FJT19" s="38"/>
      <c r="FJU19" s="38"/>
      <c r="FJV19" s="38"/>
      <c r="FJW19" s="38"/>
      <c r="FJX19" s="38"/>
      <c r="FJY19" s="38"/>
      <c r="FJZ19" s="38"/>
      <c r="FKA19" s="38"/>
      <c r="FKB19" s="38"/>
      <c r="FKC19" s="38"/>
      <c r="FKD19" s="38"/>
      <c r="FKE19" s="38"/>
      <c r="FKF19" s="38"/>
      <c r="FKG19" s="38"/>
      <c r="FKH19" s="38"/>
      <c r="FKI19" s="38"/>
      <c r="FKJ19" s="38"/>
      <c r="FKK19" s="38"/>
      <c r="FKL19" s="38"/>
      <c r="FKM19" s="38"/>
      <c r="FKN19" s="38"/>
      <c r="FKO19" s="38"/>
      <c r="FKP19" s="38"/>
      <c r="FKQ19" s="38"/>
      <c r="FKR19" s="38"/>
      <c r="FKS19" s="38"/>
      <c r="FKT19" s="38"/>
      <c r="FKU19" s="38"/>
      <c r="FKV19" s="38"/>
      <c r="FKW19" s="38"/>
      <c r="FKX19" s="38"/>
      <c r="FKY19" s="38"/>
      <c r="FKZ19" s="38"/>
      <c r="FLA19" s="38"/>
      <c r="FLB19" s="38"/>
      <c r="FLC19" s="38"/>
      <c r="FLD19" s="38"/>
      <c r="FLE19" s="38"/>
      <c r="FLF19" s="38"/>
      <c r="FLG19" s="38"/>
      <c r="FLH19" s="38"/>
      <c r="FLI19" s="38"/>
      <c r="FLJ19" s="38"/>
      <c r="FLK19" s="38"/>
      <c r="FLL19" s="38"/>
      <c r="FLM19" s="38"/>
      <c r="FLN19" s="38"/>
      <c r="FLO19" s="38"/>
      <c r="FLP19" s="38"/>
      <c r="FLQ19" s="38"/>
      <c r="FLR19" s="38"/>
      <c r="FLS19" s="38"/>
      <c r="FLT19" s="38"/>
      <c r="FLU19" s="38"/>
      <c r="FLV19" s="38"/>
      <c r="FLW19" s="38"/>
      <c r="FLX19" s="38"/>
      <c r="FLY19" s="38"/>
      <c r="FLZ19" s="38"/>
      <c r="FMA19" s="38"/>
      <c r="FMB19" s="38"/>
      <c r="FMC19" s="38"/>
      <c r="FMD19" s="38"/>
      <c r="FME19" s="38"/>
      <c r="FMF19" s="38"/>
      <c r="FMG19" s="38"/>
      <c r="FMH19" s="38"/>
      <c r="FMI19" s="38"/>
      <c r="FMJ19" s="38"/>
      <c r="FMK19" s="38"/>
      <c r="FML19" s="38"/>
      <c r="FMM19" s="38"/>
      <c r="FMN19" s="38"/>
      <c r="FMO19" s="38"/>
      <c r="FMP19" s="38"/>
      <c r="FMQ19" s="38"/>
      <c r="FMR19" s="38"/>
      <c r="FMS19" s="38"/>
      <c r="FMT19" s="38"/>
      <c r="FMU19" s="38"/>
      <c r="FMV19" s="38"/>
      <c r="FMW19" s="38"/>
      <c r="FMX19" s="38"/>
      <c r="FMY19" s="38"/>
      <c r="FMZ19" s="38"/>
      <c r="FNA19" s="38"/>
      <c r="FNB19" s="38"/>
      <c r="FNC19" s="38"/>
      <c r="FND19" s="38"/>
      <c r="FNE19" s="38"/>
      <c r="FNF19" s="38"/>
      <c r="FNG19" s="38"/>
      <c r="FNH19" s="38"/>
      <c r="FNI19" s="38"/>
      <c r="FNJ19" s="38"/>
      <c r="FNK19" s="38"/>
      <c r="FNL19" s="38"/>
      <c r="FNM19" s="38"/>
      <c r="FNN19" s="38"/>
      <c r="FNO19" s="38"/>
      <c r="FNP19" s="38"/>
      <c r="FNQ19" s="38"/>
      <c r="FNR19" s="38"/>
      <c r="FNS19" s="38"/>
      <c r="FNT19" s="38"/>
      <c r="FNU19" s="38"/>
      <c r="FNV19" s="38"/>
      <c r="FNW19" s="38"/>
      <c r="FNX19" s="38"/>
      <c r="FNY19" s="38"/>
      <c r="FNZ19" s="38"/>
      <c r="FOA19" s="38"/>
      <c r="FOB19" s="38"/>
      <c r="FOC19" s="38"/>
      <c r="FOD19" s="38"/>
      <c r="FOE19" s="38"/>
      <c r="FOF19" s="38"/>
      <c r="FOG19" s="38"/>
      <c r="FOH19" s="38"/>
      <c r="FOI19" s="38"/>
      <c r="FOJ19" s="38"/>
      <c r="FOK19" s="38"/>
      <c r="FOL19" s="38"/>
      <c r="FOM19" s="38"/>
      <c r="FON19" s="38"/>
      <c r="FOO19" s="38"/>
      <c r="FOP19" s="38"/>
      <c r="FOQ19" s="38"/>
      <c r="FOR19" s="38"/>
      <c r="FOS19" s="38"/>
      <c r="FOT19" s="38"/>
      <c r="FOU19" s="38"/>
      <c r="FOV19" s="38"/>
      <c r="FOW19" s="38"/>
      <c r="FOX19" s="38"/>
      <c r="FOY19" s="38"/>
      <c r="FOZ19" s="38"/>
      <c r="FPA19" s="38"/>
      <c r="FPB19" s="38"/>
      <c r="FPC19" s="38"/>
      <c r="FPD19" s="38"/>
      <c r="FPE19" s="38"/>
      <c r="FPF19" s="38"/>
      <c r="FPG19" s="38"/>
      <c r="FPH19" s="38"/>
      <c r="FPI19" s="38"/>
      <c r="FPJ19" s="38"/>
      <c r="FPK19" s="38"/>
      <c r="FPL19" s="38"/>
      <c r="FPM19" s="38"/>
      <c r="FPN19" s="38"/>
      <c r="FPO19" s="38"/>
      <c r="FPP19" s="38"/>
      <c r="FPQ19" s="38"/>
      <c r="FPR19" s="38"/>
      <c r="FPS19" s="38"/>
      <c r="FPT19" s="38"/>
      <c r="FPU19" s="38"/>
      <c r="FPV19" s="38"/>
      <c r="FPW19" s="38"/>
      <c r="FPX19" s="38"/>
      <c r="FPY19" s="38"/>
      <c r="FPZ19" s="38"/>
      <c r="FQA19" s="38"/>
      <c r="FQB19" s="38"/>
      <c r="FQC19" s="38"/>
      <c r="FQD19" s="38"/>
      <c r="FQE19" s="38"/>
      <c r="FQF19" s="38"/>
      <c r="FQG19" s="38"/>
      <c r="FQH19" s="38"/>
      <c r="FQI19" s="38"/>
      <c r="FQJ19" s="38"/>
      <c r="FQK19" s="38"/>
      <c r="FQL19" s="38"/>
      <c r="FQM19" s="38"/>
      <c r="FQN19" s="38"/>
      <c r="FQO19" s="38"/>
      <c r="FQP19" s="38"/>
      <c r="FQQ19" s="38"/>
      <c r="FQR19" s="38"/>
      <c r="FQS19" s="38"/>
      <c r="FQT19" s="38"/>
      <c r="FQU19" s="38"/>
      <c r="FQV19" s="38"/>
      <c r="FQW19" s="38"/>
      <c r="FQX19" s="38"/>
      <c r="FQY19" s="38"/>
      <c r="FQZ19" s="38"/>
      <c r="FRA19" s="38"/>
      <c r="FRB19" s="38"/>
      <c r="FRC19" s="38"/>
      <c r="FRD19" s="38"/>
      <c r="FRE19" s="38"/>
      <c r="FRF19" s="38"/>
      <c r="FRG19" s="38"/>
      <c r="FRH19" s="38"/>
      <c r="FRI19" s="38"/>
      <c r="FRJ19" s="38"/>
      <c r="FRK19" s="38"/>
      <c r="FRL19" s="38"/>
      <c r="FRM19" s="38"/>
      <c r="FRN19" s="38"/>
      <c r="FRO19" s="38"/>
      <c r="FRP19" s="38"/>
      <c r="FRQ19" s="38"/>
      <c r="FRR19" s="38"/>
      <c r="FRS19" s="38"/>
      <c r="FRT19" s="38"/>
      <c r="FRU19" s="38"/>
      <c r="FRV19" s="38"/>
      <c r="FRW19" s="38"/>
      <c r="FRX19" s="38"/>
      <c r="FRY19" s="38"/>
      <c r="FRZ19" s="38"/>
      <c r="FSA19" s="38"/>
      <c r="FSB19" s="38"/>
      <c r="FSC19" s="38"/>
      <c r="FSD19" s="38"/>
      <c r="FSE19" s="38"/>
      <c r="FSF19" s="38"/>
      <c r="FSG19" s="38"/>
      <c r="FSH19" s="38"/>
      <c r="FSI19" s="38"/>
      <c r="FSJ19" s="38"/>
      <c r="FSK19" s="38"/>
      <c r="FSL19" s="38"/>
      <c r="FSM19" s="38"/>
      <c r="FSN19" s="38"/>
      <c r="FSO19" s="38"/>
      <c r="FSP19" s="38"/>
      <c r="FSQ19" s="38"/>
      <c r="FSR19" s="38"/>
      <c r="FSS19" s="38"/>
      <c r="FST19" s="38"/>
      <c r="FSU19" s="38"/>
      <c r="FSV19" s="38"/>
      <c r="FSW19" s="38"/>
      <c r="FSX19" s="38"/>
      <c r="FSY19" s="38"/>
      <c r="FSZ19" s="38"/>
      <c r="FTA19" s="38"/>
      <c r="FTB19" s="38"/>
      <c r="FTC19" s="38"/>
      <c r="FTD19" s="38"/>
      <c r="FTE19" s="38"/>
      <c r="FTF19" s="38"/>
      <c r="FTG19" s="38"/>
      <c r="FTH19" s="38"/>
      <c r="FTI19" s="38"/>
      <c r="FTJ19" s="38"/>
      <c r="FTK19" s="38"/>
      <c r="FTL19" s="38"/>
      <c r="FTM19" s="38"/>
      <c r="FTN19" s="38"/>
      <c r="FTO19" s="38"/>
      <c r="FTP19" s="38"/>
      <c r="FTQ19" s="38"/>
      <c r="FTR19" s="38"/>
      <c r="FTS19" s="38"/>
      <c r="FTT19" s="38"/>
      <c r="FTU19" s="38"/>
      <c r="FTV19" s="38"/>
      <c r="FTW19" s="38"/>
      <c r="FTX19" s="38"/>
      <c r="FTY19" s="38"/>
      <c r="FTZ19" s="38"/>
      <c r="FUA19" s="38"/>
      <c r="FUB19" s="38"/>
      <c r="FUC19" s="38"/>
      <c r="FUD19" s="38"/>
      <c r="FUE19" s="38"/>
      <c r="FUF19" s="38"/>
      <c r="FUG19" s="38"/>
      <c r="FUH19" s="38"/>
      <c r="FUI19" s="38"/>
      <c r="FUJ19" s="38"/>
      <c r="FUK19" s="38"/>
      <c r="FUL19" s="38"/>
      <c r="FUM19" s="38"/>
      <c r="FUN19" s="38"/>
      <c r="FUO19" s="38"/>
      <c r="FUP19" s="38"/>
      <c r="FUQ19" s="38"/>
      <c r="FUR19" s="38"/>
      <c r="FUS19" s="38"/>
      <c r="FUT19" s="38"/>
      <c r="FUU19" s="38"/>
      <c r="FUV19" s="38"/>
      <c r="FUW19" s="38"/>
      <c r="FUX19" s="38"/>
      <c r="FUY19" s="38"/>
      <c r="FUZ19" s="38"/>
      <c r="FVA19" s="38"/>
      <c r="FVB19" s="38"/>
      <c r="FVC19" s="38"/>
      <c r="FVD19" s="38"/>
      <c r="FVE19" s="38"/>
      <c r="FVF19" s="38"/>
      <c r="FVG19" s="38"/>
      <c r="FVH19" s="38"/>
      <c r="FVI19" s="38"/>
      <c r="FVJ19" s="38"/>
      <c r="FVK19" s="38"/>
      <c r="FVL19" s="38"/>
      <c r="FVM19" s="38"/>
      <c r="FVN19" s="38"/>
      <c r="FVO19" s="38"/>
      <c r="FVP19" s="38"/>
      <c r="FVQ19" s="38"/>
      <c r="FVR19" s="38"/>
      <c r="FVS19" s="38"/>
      <c r="FVT19" s="38"/>
      <c r="FVU19" s="38"/>
      <c r="FVV19" s="38"/>
      <c r="FVW19" s="38"/>
      <c r="FVX19" s="38"/>
      <c r="FVY19" s="38"/>
      <c r="FVZ19" s="38"/>
      <c r="FWA19" s="38"/>
      <c r="FWB19" s="38"/>
      <c r="FWC19" s="38"/>
      <c r="FWD19" s="38"/>
      <c r="FWE19" s="38"/>
      <c r="FWF19" s="38"/>
      <c r="FWG19" s="38"/>
      <c r="FWH19" s="38"/>
      <c r="FWI19" s="38"/>
      <c r="FWJ19" s="38"/>
      <c r="FWK19" s="38"/>
      <c r="FWL19" s="38"/>
      <c r="FWM19" s="38"/>
      <c r="FWN19" s="38"/>
      <c r="FWO19" s="38"/>
      <c r="FWP19" s="38"/>
      <c r="FWQ19" s="38"/>
      <c r="FWR19" s="38"/>
      <c r="FWS19" s="38"/>
      <c r="FWT19" s="38"/>
      <c r="FWU19" s="38"/>
      <c r="FWV19" s="38"/>
      <c r="FWW19" s="38"/>
      <c r="FWX19" s="38"/>
      <c r="FWY19" s="38"/>
      <c r="FWZ19" s="38"/>
      <c r="FXA19" s="38"/>
      <c r="FXB19" s="38"/>
      <c r="FXC19" s="38"/>
      <c r="FXD19" s="38"/>
      <c r="FXE19" s="38"/>
      <c r="FXF19" s="38"/>
      <c r="FXG19" s="38"/>
      <c r="FXH19" s="38"/>
      <c r="FXI19" s="38"/>
      <c r="FXJ19" s="38"/>
      <c r="FXK19" s="38"/>
      <c r="FXL19" s="38"/>
      <c r="FXM19" s="38"/>
      <c r="FXN19" s="38"/>
      <c r="FXO19" s="38"/>
      <c r="FXP19" s="38"/>
      <c r="FXQ19" s="38"/>
      <c r="FXR19" s="38"/>
      <c r="FXS19" s="38"/>
      <c r="FXT19" s="38"/>
      <c r="FXU19" s="38"/>
      <c r="FXV19" s="38"/>
      <c r="FXW19" s="38"/>
      <c r="FXX19" s="38"/>
      <c r="FXY19" s="38"/>
      <c r="FXZ19" s="38"/>
      <c r="FYA19" s="38"/>
      <c r="FYB19" s="38"/>
      <c r="FYC19" s="38"/>
      <c r="FYD19" s="38"/>
      <c r="FYE19" s="38"/>
      <c r="FYF19" s="38"/>
      <c r="FYG19" s="38"/>
      <c r="FYH19" s="38"/>
      <c r="FYI19" s="38"/>
      <c r="FYJ19" s="38"/>
      <c r="FYK19" s="38"/>
      <c r="FYL19" s="38"/>
      <c r="FYM19" s="38"/>
      <c r="FYN19" s="38"/>
      <c r="FYO19" s="38"/>
      <c r="FYP19" s="38"/>
      <c r="FYQ19" s="38"/>
      <c r="FYR19" s="38"/>
      <c r="FYS19" s="38"/>
      <c r="FYT19" s="38"/>
      <c r="FYU19" s="38"/>
      <c r="FYV19" s="38"/>
      <c r="FYW19" s="38"/>
      <c r="FYX19" s="38"/>
      <c r="FYY19" s="38"/>
      <c r="FYZ19" s="38"/>
      <c r="FZA19" s="38"/>
      <c r="FZB19" s="38"/>
      <c r="FZC19" s="38"/>
      <c r="FZD19" s="38"/>
      <c r="FZE19" s="38"/>
      <c r="FZF19" s="38"/>
      <c r="FZG19" s="38"/>
      <c r="FZH19" s="38"/>
      <c r="FZI19" s="38"/>
      <c r="FZJ19" s="38"/>
      <c r="FZK19" s="38"/>
      <c r="FZL19" s="38"/>
      <c r="FZM19" s="38"/>
      <c r="FZN19" s="38"/>
      <c r="FZO19" s="38"/>
      <c r="FZP19" s="38"/>
      <c r="FZQ19" s="38"/>
      <c r="FZR19" s="38"/>
      <c r="FZS19" s="38"/>
      <c r="FZT19" s="38"/>
      <c r="FZU19" s="38"/>
      <c r="FZV19" s="38"/>
      <c r="FZW19" s="38"/>
      <c r="FZX19" s="38"/>
      <c r="FZY19" s="38"/>
      <c r="FZZ19" s="38"/>
      <c r="GAA19" s="38"/>
      <c r="GAB19" s="38"/>
      <c r="GAC19" s="38"/>
      <c r="GAD19" s="38"/>
      <c r="GAE19" s="38"/>
      <c r="GAF19" s="38"/>
      <c r="GAG19" s="38"/>
      <c r="GAH19" s="38"/>
      <c r="GAI19" s="38"/>
      <c r="GAJ19" s="38"/>
      <c r="GAK19" s="38"/>
      <c r="GAL19" s="38"/>
      <c r="GAM19" s="38"/>
      <c r="GAN19" s="38"/>
      <c r="GAO19" s="38"/>
      <c r="GAP19" s="38"/>
      <c r="GAQ19" s="38"/>
      <c r="GAR19" s="38"/>
      <c r="GAS19" s="38"/>
      <c r="GAT19" s="38"/>
      <c r="GAU19" s="38"/>
      <c r="GAV19" s="38"/>
      <c r="GAW19" s="38"/>
      <c r="GAX19" s="38"/>
      <c r="GAY19" s="38"/>
      <c r="GAZ19" s="38"/>
      <c r="GBA19" s="38"/>
      <c r="GBB19" s="38"/>
      <c r="GBC19" s="38"/>
      <c r="GBD19" s="38"/>
      <c r="GBE19" s="38"/>
      <c r="GBF19" s="38"/>
      <c r="GBG19" s="38"/>
      <c r="GBH19" s="38"/>
      <c r="GBI19" s="38"/>
      <c r="GBJ19" s="38"/>
      <c r="GBK19" s="38"/>
      <c r="GBL19" s="38"/>
      <c r="GBM19" s="38"/>
      <c r="GBN19" s="38"/>
      <c r="GBO19" s="38"/>
      <c r="GBP19" s="38"/>
      <c r="GBQ19" s="38"/>
      <c r="GBR19" s="38"/>
      <c r="GBS19" s="38"/>
      <c r="GBT19" s="38"/>
      <c r="GBU19" s="38"/>
      <c r="GBV19" s="38"/>
      <c r="GBW19" s="38"/>
      <c r="GBX19" s="38"/>
      <c r="GBY19" s="38"/>
      <c r="GBZ19" s="38"/>
      <c r="GCA19" s="38"/>
      <c r="GCB19" s="38"/>
      <c r="GCC19" s="38"/>
      <c r="GCD19" s="38"/>
      <c r="GCE19" s="38"/>
      <c r="GCF19" s="38"/>
      <c r="GCG19" s="38"/>
      <c r="GCH19" s="38"/>
      <c r="GCI19" s="38"/>
      <c r="GCJ19" s="38"/>
      <c r="GCK19" s="38"/>
      <c r="GCL19" s="38"/>
      <c r="GCM19" s="38"/>
      <c r="GCN19" s="38"/>
      <c r="GCO19" s="38"/>
      <c r="GCP19" s="38"/>
      <c r="GCQ19" s="38"/>
      <c r="GCR19" s="38"/>
      <c r="GCS19" s="38"/>
      <c r="GCT19" s="38"/>
      <c r="GCU19" s="38"/>
      <c r="GCV19" s="38"/>
      <c r="GCW19" s="38"/>
      <c r="GCX19" s="38"/>
      <c r="GCY19" s="38"/>
      <c r="GCZ19" s="38"/>
      <c r="GDA19" s="38"/>
      <c r="GDB19" s="38"/>
      <c r="GDC19" s="38"/>
      <c r="GDD19" s="38"/>
      <c r="GDE19" s="38"/>
      <c r="GDF19" s="38"/>
      <c r="GDG19" s="38"/>
      <c r="GDH19" s="38"/>
      <c r="GDI19" s="38"/>
      <c r="GDJ19" s="38"/>
      <c r="GDK19" s="38"/>
      <c r="GDL19" s="38"/>
      <c r="GDM19" s="38"/>
      <c r="GDN19" s="38"/>
      <c r="GDO19" s="38"/>
      <c r="GDP19" s="38"/>
      <c r="GDQ19" s="38"/>
      <c r="GDR19" s="38"/>
      <c r="GDS19" s="38"/>
      <c r="GDT19" s="38"/>
      <c r="GDU19" s="38"/>
      <c r="GDV19" s="38"/>
      <c r="GDW19" s="38"/>
      <c r="GDX19" s="38"/>
      <c r="GDY19" s="38"/>
      <c r="GDZ19" s="38"/>
      <c r="GEA19" s="38"/>
      <c r="GEB19" s="38"/>
      <c r="GEC19" s="38"/>
      <c r="GED19" s="38"/>
      <c r="GEE19" s="38"/>
      <c r="GEF19" s="38"/>
      <c r="GEG19" s="38"/>
      <c r="GEH19" s="38"/>
      <c r="GEI19" s="38"/>
      <c r="GEJ19" s="38"/>
      <c r="GEK19" s="38"/>
      <c r="GEL19" s="38"/>
      <c r="GEM19" s="38"/>
      <c r="GEN19" s="38"/>
      <c r="GEO19" s="38"/>
      <c r="GEP19" s="38"/>
      <c r="GEQ19" s="38"/>
      <c r="GER19" s="38"/>
      <c r="GES19" s="38"/>
      <c r="GET19" s="38"/>
      <c r="GEU19" s="38"/>
      <c r="GEV19" s="38"/>
      <c r="GEW19" s="38"/>
      <c r="GEX19" s="38"/>
      <c r="GEY19" s="38"/>
      <c r="GEZ19" s="38"/>
      <c r="GFA19" s="38"/>
      <c r="GFB19" s="38"/>
      <c r="GFC19" s="38"/>
      <c r="GFD19" s="38"/>
      <c r="GFE19" s="38"/>
      <c r="GFF19" s="38"/>
      <c r="GFG19" s="38"/>
      <c r="GFH19" s="38"/>
      <c r="GFI19" s="38"/>
      <c r="GFJ19" s="38"/>
      <c r="GFK19" s="38"/>
      <c r="GFL19" s="38"/>
      <c r="GFM19" s="38"/>
      <c r="GFN19" s="38"/>
      <c r="GFO19" s="38"/>
      <c r="GFP19" s="38"/>
      <c r="GFQ19" s="38"/>
      <c r="GFR19" s="38"/>
      <c r="GFS19" s="38"/>
      <c r="GFT19" s="38"/>
      <c r="GFU19" s="38"/>
      <c r="GFV19" s="38"/>
      <c r="GFW19" s="38"/>
      <c r="GFX19" s="38"/>
      <c r="GFY19" s="38"/>
      <c r="GFZ19" s="38"/>
      <c r="GGA19" s="38"/>
      <c r="GGB19" s="38"/>
      <c r="GGC19" s="38"/>
      <c r="GGD19" s="38"/>
      <c r="GGE19" s="38"/>
      <c r="GGF19" s="38"/>
      <c r="GGG19" s="38"/>
      <c r="GGH19" s="38"/>
      <c r="GGI19" s="38"/>
      <c r="GGJ19" s="38"/>
      <c r="GGK19" s="38"/>
      <c r="GGL19" s="38"/>
      <c r="GGM19" s="38"/>
      <c r="GGN19" s="38"/>
      <c r="GGO19" s="38"/>
      <c r="GGP19" s="38"/>
      <c r="GGQ19" s="38"/>
      <c r="GGR19" s="38"/>
      <c r="GGS19" s="38"/>
      <c r="GGT19" s="38"/>
      <c r="GGU19" s="38"/>
      <c r="GGV19" s="38"/>
      <c r="GGW19" s="38"/>
      <c r="GGX19" s="38"/>
      <c r="GGY19" s="38"/>
      <c r="GGZ19" s="38"/>
      <c r="GHA19" s="38"/>
      <c r="GHB19" s="38"/>
      <c r="GHC19" s="38"/>
      <c r="GHD19" s="38"/>
      <c r="GHE19" s="38"/>
      <c r="GHF19" s="38"/>
      <c r="GHG19" s="38"/>
      <c r="GHH19" s="38"/>
      <c r="GHI19" s="38"/>
      <c r="GHJ19" s="38"/>
      <c r="GHK19" s="38"/>
      <c r="GHL19" s="38"/>
      <c r="GHM19" s="38"/>
      <c r="GHN19" s="38"/>
      <c r="GHO19" s="38"/>
      <c r="GHP19" s="38"/>
      <c r="GHQ19" s="38"/>
      <c r="GHR19" s="38"/>
      <c r="GHS19" s="38"/>
      <c r="GHT19" s="38"/>
      <c r="GHU19" s="38"/>
      <c r="GHV19" s="38"/>
      <c r="GHW19" s="38"/>
      <c r="GHX19" s="38"/>
      <c r="GHY19" s="38"/>
      <c r="GHZ19" s="38"/>
      <c r="GIA19" s="38"/>
      <c r="GIB19" s="38"/>
      <c r="GIC19" s="38"/>
      <c r="GID19" s="38"/>
      <c r="GIE19" s="38"/>
      <c r="GIF19" s="38"/>
      <c r="GIG19" s="38"/>
      <c r="GIH19" s="38"/>
      <c r="GII19" s="38"/>
      <c r="GIJ19" s="38"/>
      <c r="GIK19" s="38"/>
      <c r="GIL19" s="38"/>
      <c r="GIM19" s="38"/>
      <c r="GIN19" s="38"/>
      <c r="GIO19" s="38"/>
      <c r="GIP19" s="38"/>
      <c r="GIQ19" s="38"/>
      <c r="GIR19" s="38"/>
      <c r="GIS19" s="38"/>
      <c r="GIT19" s="38"/>
      <c r="GIU19" s="38"/>
      <c r="GIV19" s="38"/>
      <c r="GIW19" s="38"/>
      <c r="GIX19" s="38"/>
      <c r="GIY19" s="38"/>
      <c r="GIZ19" s="38"/>
      <c r="GJA19" s="38"/>
      <c r="GJB19" s="38"/>
      <c r="GJC19" s="38"/>
      <c r="GJD19" s="38"/>
      <c r="GJE19" s="38"/>
      <c r="GJF19" s="38"/>
      <c r="GJG19" s="38"/>
      <c r="GJH19" s="38"/>
      <c r="GJI19" s="38"/>
      <c r="GJJ19" s="38"/>
      <c r="GJK19" s="38"/>
      <c r="GJL19" s="38"/>
      <c r="GJM19" s="38"/>
      <c r="GJN19" s="38"/>
      <c r="GJO19" s="38"/>
      <c r="GJP19" s="38"/>
      <c r="GJQ19" s="38"/>
      <c r="GJR19" s="38"/>
      <c r="GJS19" s="38"/>
      <c r="GJT19" s="38"/>
      <c r="GJU19" s="38"/>
      <c r="GJV19" s="38"/>
      <c r="GJW19" s="38"/>
      <c r="GJX19" s="38"/>
      <c r="GJY19" s="38"/>
      <c r="GJZ19" s="38"/>
      <c r="GKA19" s="38"/>
      <c r="GKB19" s="38"/>
      <c r="GKC19" s="38"/>
      <c r="GKD19" s="38"/>
      <c r="GKE19" s="38"/>
      <c r="GKF19" s="38"/>
      <c r="GKG19" s="38"/>
      <c r="GKH19" s="38"/>
      <c r="GKI19" s="38"/>
      <c r="GKJ19" s="38"/>
      <c r="GKK19" s="38"/>
      <c r="GKL19" s="38"/>
      <c r="GKM19" s="38"/>
      <c r="GKN19" s="38"/>
      <c r="GKO19" s="38"/>
      <c r="GKP19" s="38"/>
      <c r="GKQ19" s="38"/>
      <c r="GKR19" s="38"/>
      <c r="GKS19" s="38"/>
      <c r="GKT19" s="38"/>
      <c r="GKU19" s="38"/>
      <c r="GKV19" s="38"/>
      <c r="GKW19" s="38"/>
      <c r="GKX19" s="38"/>
      <c r="GKY19" s="38"/>
      <c r="GKZ19" s="38"/>
      <c r="GLA19" s="38"/>
      <c r="GLB19" s="38"/>
      <c r="GLC19" s="38"/>
      <c r="GLD19" s="38"/>
      <c r="GLE19" s="38"/>
      <c r="GLF19" s="38"/>
      <c r="GLG19" s="38"/>
      <c r="GLH19" s="38"/>
      <c r="GLI19" s="38"/>
      <c r="GLJ19" s="38"/>
      <c r="GLK19" s="38"/>
      <c r="GLL19" s="38"/>
      <c r="GLM19" s="38"/>
      <c r="GLN19" s="38"/>
      <c r="GLO19" s="38"/>
      <c r="GLP19" s="38"/>
      <c r="GLQ19" s="38"/>
      <c r="GLR19" s="38"/>
      <c r="GLS19" s="38"/>
      <c r="GLT19" s="38"/>
      <c r="GLU19" s="38"/>
      <c r="GLV19" s="38"/>
      <c r="GLW19" s="38"/>
      <c r="GLX19" s="38"/>
      <c r="GLY19" s="38"/>
      <c r="GLZ19" s="38"/>
      <c r="GMA19" s="38"/>
      <c r="GMB19" s="38"/>
      <c r="GMC19" s="38"/>
      <c r="GMD19" s="38"/>
      <c r="GME19" s="38"/>
      <c r="GMF19" s="38"/>
      <c r="GMG19" s="38"/>
      <c r="GMH19" s="38"/>
      <c r="GMI19" s="38"/>
      <c r="GMJ19" s="38"/>
      <c r="GMK19" s="38"/>
      <c r="GML19" s="38"/>
      <c r="GMM19" s="38"/>
      <c r="GMN19" s="38"/>
      <c r="GMO19" s="38"/>
      <c r="GMP19" s="38"/>
      <c r="GMQ19" s="38"/>
      <c r="GMR19" s="38"/>
      <c r="GMS19" s="38"/>
      <c r="GMT19" s="38"/>
      <c r="GMU19" s="38"/>
      <c r="GMV19" s="38"/>
      <c r="GMW19" s="38"/>
      <c r="GMX19" s="38"/>
      <c r="GMY19" s="38"/>
      <c r="GMZ19" s="38"/>
      <c r="GNA19" s="38"/>
      <c r="GNB19" s="38"/>
      <c r="GNC19" s="38"/>
      <c r="GND19" s="38"/>
      <c r="GNE19" s="38"/>
      <c r="GNF19" s="38"/>
      <c r="GNG19" s="38"/>
      <c r="GNH19" s="38"/>
      <c r="GNI19" s="38"/>
      <c r="GNJ19" s="38"/>
      <c r="GNK19" s="38"/>
      <c r="GNL19" s="38"/>
      <c r="GNM19" s="38"/>
      <c r="GNN19" s="38"/>
      <c r="GNO19" s="38"/>
      <c r="GNP19" s="38"/>
      <c r="GNQ19" s="38"/>
      <c r="GNR19" s="38"/>
      <c r="GNS19" s="38"/>
      <c r="GNT19" s="38"/>
      <c r="GNU19" s="38"/>
      <c r="GNV19" s="38"/>
      <c r="GNW19" s="38"/>
      <c r="GNX19" s="38"/>
      <c r="GNY19" s="38"/>
      <c r="GNZ19" s="38"/>
      <c r="GOA19" s="38"/>
      <c r="GOB19" s="38"/>
      <c r="GOC19" s="38"/>
      <c r="GOD19" s="38"/>
      <c r="GOE19" s="38"/>
      <c r="GOF19" s="38"/>
      <c r="GOG19" s="38"/>
      <c r="GOH19" s="38"/>
      <c r="GOI19" s="38"/>
      <c r="GOJ19" s="38"/>
      <c r="GOK19" s="38"/>
      <c r="GOL19" s="38"/>
      <c r="GOM19" s="38"/>
      <c r="GON19" s="38"/>
      <c r="GOO19" s="38"/>
      <c r="GOP19" s="38"/>
      <c r="GOQ19" s="38"/>
      <c r="GOR19" s="38"/>
      <c r="GOS19" s="38"/>
      <c r="GOT19" s="38"/>
      <c r="GOU19" s="38"/>
      <c r="GOV19" s="38"/>
      <c r="GOW19" s="38"/>
      <c r="GOX19" s="38"/>
      <c r="GOY19" s="38"/>
      <c r="GOZ19" s="38"/>
      <c r="GPA19" s="38"/>
      <c r="GPB19" s="38"/>
      <c r="GPC19" s="38"/>
      <c r="GPD19" s="38"/>
      <c r="GPE19" s="38"/>
      <c r="GPF19" s="38"/>
      <c r="GPG19" s="38"/>
      <c r="GPH19" s="38"/>
      <c r="GPI19" s="38"/>
      <c r="GPJ19" s="38"/>
      <c r="GPK19" s="38"/>
      <c r="GPL19" s="38"/>
      <c r="GPM19" s="38"/>
      <c r="GPN19" s="38"/>
      <c r="GPO19" s="38"/>
      <c r="GPP19" s="38"/>
      <c r="GPQ19" s="38"/>
      <c r="GPR19" s="38"/>
      <c r="GPS19" s="38"/>
      <c r="GPT19" s="38"/>
      <c r="GPU19" s="38"/>
      <c r="GPV19" s="38"/>
      <c r="GPW19" s="38"/>
      <c r="GPX19" s="38"/>
      <c r="GPY19" s="38"/>
      <c r="GPZ19" s="38"/>
      <c r="GQA19" s="38"/>
      <c r="GQB19" s="38"/>
      <c r="GQC19" s="38"/>
      <c r="GQD19" s="38"/>
      <c r="GQE19" s="38"/>
      <c r="GQF19" s="38"/>
      <c r="GQG19" s="38"/>
      <c r="GQH19" s="38"/>
      <c r="GQI19" s="38"/>
      <c r="GQJ19" s="38"/>
      <c r="GQK19" s="38"/>
      <c r="GQL19" s="38"/>
      <c r="GQM19" s="38"/>
      <c r="GQN19" s="38"/>
      <c r="GQO19" s="38"/>
      <c r="GQP19" s="38"/>
      <c r="GQQ19" s="38"/>
      <c r="GQR19" s="38"/>
      <c r="GQS19" s="38"/>
      <c r="GQT19" s="38"/>
      <c r="GQU19" s="38"/>
      <c r="GQV19" s="38"/>
      <c r="GQW19" s="38"/>
      <c r="GQX19" s="38"/>
      <c r="GQY19" s="38"/>
      <c r="GQZ19" s="38"/>
      <c r="GRA19" s="38"/>
      <c r="GRB19" s="38"/>
      <c r="GRC19" s="38"/>
      <c r="GRD19" s="38"/>
      <c r="GRE19" s="38"/>
      <c r="GRF19" s="38"/>
      <c r="GRG19" s="38"/>
      <c r="GRH19" s="38"/>
      <c r="GRI19" s="38"/>
      <c r="GRJ19" s="38"/>
      <c r="GRK19" s="38"/>
      <c r="GRL19" s="38"/>
      <c r="GRM19" s="38"/>
      <c r="GRN19" s="38"/>
      <c r="GRO19" s="38"/>
      <c r="GRP19" s="38"/>
      <c r="GRQ19" s="38"/>
      <c r="GRR19" s="38"/>
      <c r="GRS19" s="38"/>
      <c r="GRT19" s="38"/>
      <c r="GRU19" s="38"/>
      <c r="GRV19" s="38"/>
      <c r="GRW19" s="38"/>
      <c r="GRX19" s="38"/>
      <c r="GRY19" s="38"/>
      <c r="GRZ19" s="38"/>
      <c r="GSA19" s="38"/>
      <c r="GSB19" s="38"/>
      <c r="GSC19" s="38"/>
      <c r="GSD19" s="38"/>
      <c r="GSE19" s="38"/>
      <c r="GSF19" s="38"/>
      <c r="GSG19" s="38"/>
      <c r="GSH19" s="38"/>
      <c r="GSI19" s="38"/>
      <c r="GSJ19" s="38"/>
      <c r="GSK19" s="38"/>
      <c r="GSL19" s="38"/>
      <c r="GSM19" s="38"/>
      <c r="GSN19" s="38"/>
      <c r="GSO19" s="38"/>
      <c r="GSP19" s="38"/>
      <c r="GSQ19" s="38"/>
      <c r="GSR19" s="38"/>
      <c r="GSS19" s="38"/>
      <c r="GST19" s="38"/>
      <c r="GSU19" s="38"/>
      <c r="GSV19" s="38"/>
      <c r="GSW19" s="38"/>
      <c r="GSX19" s="38"/>
      <c r="GSY19" s="38"/>
      <c r="GSZ19" s="38"/>
      <c r="GTA19" s="38"/>
      <c r="GTB19" s="38"/>
      <c r="GTC19" s="38"/>
      <c r="GTD19" s="38"/>
      <c r="GTE19" s="38"/>
      <c r="GTF19" s="38"/>
      <c r="GTG19" s="38"/>
      <c r="GTH19" s="38"/>
      <c r="GTI19" s="38"/>
      <c r="GTJ19" s="38"/>
      <c r="GTK19" s="38"/>
      <c r="GTL19" s="38"/>
      <c r="GTM19" s="38"/>
      <c r="GTN19" s="38"/>
      <c r="GTO19" s="38"/>
      <c r="GTP19" s="38"/>
      <c r="GTQ19" s="38"/>
      <c r="GTR19" s="38"/>
      <c r="GTS19" s="38"/>
      <c r="GTT19" s="38"/>
      <c r="GTU19" s="38"/>
      <c r="GTV19" s="38"/>
      <c r="GTW19" s="38"/>
      <c r="GTX19" s="38"/>
      <c r="GTY19" s="38"/>
      <c r="GTZ19" s="38"/>
      <c r="GUA19" s="38"/>
      <c r="GUB19" s="38"/>
      <c r="GUC19" s="38"/>
      <c r="GUD19" s="38"/>
      <c r="GUE19" s="38"/>
      <c r="GUF19" s="38"/>
      <c r="GUG19" s="38"/>
      <c r="GUH19" s="38"/>
      <c r="GUI19" s="38"/>
      <c r="GUJ19" s="38"/>
      <c r="GUK19" s="38"/>
      <c r="GUL19" s="38"/>
      <c r="GUM19" s="38"/>
      <c r="GUN19" s="38"/>
      <c r="GUO19" s="38"/>
      <c r="GUP19" s="38"/>
      <c r="GUQ19" s="38"/>
      <c r="GUR19" s="38"/>
      <c r="GUS19" s="38"/>
      <c r="GUT19" s="38"/>
      <c r="GUU19" s="38"/>
      <c r="GUV19" s="38"/>
      <c r="GUW19" s="38"/>
      <c r="GUX19" s="38"/>
      <c r="GUY19" s="38"/>
      <c r="GUZ19" s="38"/>
      <c r="GVA19" s="38"/>
      <c r="GVB19" s="38"/>
      <c r="GVC19" s="38"/>
      <c r="GVD19" s="38"/>
      <c r="GVE19" s="38"/>
      <c r="GVF19" s="38"/>
      <c r="GVG19" s="38"/>
      <c r="GVH19" s="38"/>
      <c r="GVI19" s="38"/>
      <c r="GVJ19" s="38"/>
      <c r="GVK19" s="38"/>
      <c r="GVL19" s="38"/>
      <c r="GVM19" s="38"/>
      <c r="GVN19" s="38"/>
      <c r="GVO19" s="38"/>
      <c r="GVP19" s="38"/>
      <c r="GVQ19" s="38"/>
      <c r="GVR19" s="38"/>
      <c r="GVS19" s="38"/>
      <c r="GVT19" s="38"/>
      <c r="GVU19" s="38"/>
      <c r="GVV19" s="38"/>
      <c r="GVW19" s="38"/>
      <c r="GVX19" s="38"/>
      <c r="GVY19" s="38"/>
      <c r="GVZ19" s="38"/>
      <c r="GWA19" s="38"/>
      <c r="GWB19" s="38"/>
      <c r="GWC19" s="38"/>
      <c r="GWD19" s="38"/>
      <c r="GWE19" s="38"/>
      <c r="GWF19" s="38"/>
      <c r="GWG19" s="38"/>
      <c r="GWH19" s="38"/>
      <c r="GWI19" s="38"/>
      <c r="GWJ19" s="38"/>
      <c r="GWK19" s="38"/>
      <c r="GWL19" s="38"/>
      <c r="GWM19" s="38"/>
      <c r="GWN19" s="38"/>
      <c r="GWO19" s="38"/>
      <c r="GWP19" s="38"/>
      <c r="GWQ19" s="38"/>
      <c r="GWR19" s="38"/>
      <c r="GWS19" s="38"/>
      <c r="GWT19" s="38"/>
      <c r="GWU19" s="38"/>
      <c r="GWV19" s="38"/>
      <c r="GWW19" s="38"/>
      <c r="GWX19" s="38"/>
      <c r="GWY19" s="38"/>
      <c r="GWZ19" s="38"/>
      <c r="GXA19" s="38"/>
      <c r="GXB19" s="38"/>
      <c r="GXC19" s="38"/>
      <c r="GXD19" s="38"/>
      <c r="GXE19" s="38"/>
      <c r="GXF19" s="38"/>
      <c r="GXG19" s="38"/>
      <c r="GXH19" s="38"/>
      <c r="GXI19" s="38"/>
      <c r="GXJ19" s="38"/>
      <c r="GXK19" s="38"/>
      <c r="GXL19" s="38"/>
      <c r="GXM19" s="38"/>
      <c r="GXN19" s="38"/>
      <c r="GXO19" s="38"/>
      <c r="GXP19" s="38"/>
      <c r="GXQ19" s="38"/>
      <c r="GXR19" s="38"/>
      <c r="GXS19" s="38"/>
      <c r="GXT19" s="38"/>
      <c r="GXU19" s="38"/>
      <c r="GXV19" s="38"/>
      <c r="GXW19" s="38"/>
      <c r="GXX19" s="38"/>
      <c r="GXY19" s="38"/>
      <c r="GXZ19" s="38"/>
      <c r="GYA19" s="38"/>
      <c r="GYB19" s="38"/>
      <c r="GYC19" s="38"/>
      <c r="GYD19" s="38"/>
      <c r="GYE19" s="38"/>
      <c r="GYF19" s="38"/>
      <c r="GYG19" s="38"/>
      <c r="GYH19" s="38"/>
      <c r="GYI19" s="38"/>
      <c r="GYJ19" s="38"/>
      <c r="GYK19" s="38"/>
      <c r="GYL19" s="38"/>
      <c r="GYM19" s="38"/>
      <c r="GYN19" s="38"/>
      <c r="GYO19" s="38"/>
      <c r="GYP19" s="38"/>
      <c r="GYQ19" s="38"/>
      <c r="GYR19" s="38"/>
      <c r="GYS19" s="38"/>
      <c r="GYT19" s="38"/>
      <c r="GYU19" s="38"/>
      <c r="GYV19" s="38"/>
      <c r="GYW19" s="38"/>
      <c r="GYX19" s="38"/>
      <c r="GYY19" s="38"/>
      <c r="GYZ19" s="38"/>
      <c r="GZA19" s="38"/>
      <c r="GZB19" s="38"/>
      <c r="GZC19" s="38"/>
      <c r="GZD19" s="38"/>
      <c r="GZE19" s="38"/>
      <c r="GZF19" s="38"/>
      <c r="GZG19" s="38"/>
      <c r="GZH19" s="38"/>
      <c r="GZI19" s="38"/>
      <c r="GZJ19" s="38"/>
      <c r="GZK19" s="38"/>
      <c r="GZL19" s="38"/>
      <c r="GZM19" s="38"/>
      <c r="GZN19" s="38"/>
      <c r="GZO19" s="38"/>
      <c r="GZP19" s="38"/>
      <c r="GZQ19" s="38"/>
      <c r="GZR19" s="38"/>
      <c r="GZS19" s="38"/>
      <c r="GZT19" s="38"/>
      <c r="GZU19" s="38"/>
      <c r="GZV19" s="38"/>
      <c r="GZW19" s="38"/>
      <c r="GZX19" s="38"/>
      <c r="GZY19" s="38"/>
      <c r="GZZ19" s="38"/>
      <c r="HAA19" s="38"/>
      <c r="HAB19" s="38"/>
      <c r="HAC19" s="38"/>
      <c r="HAD19" s="38"/>
      <c r="HAE19" s="38"/>
      <c r="HAF19" s="38"/>
      <c r="HAG19" s="38"/>
      <c r="HAH19" s="38"/>
      <c r="HAI19" s="38"/>
      <c r="HAJ19" s="38"/>
      <c r="HAK19" s="38"/>
      <c r="HAL19" s="38"/>
      <c r="HAM19" s="38"/>
      <c r="HAN19" s="38"/>
      <c r="HAO19" s="38"/>
      <c r="HAP19" s="38"/>
      <c r="HAQ19" s="38"/>
      <c r="HAR19" s="38"/>
      <c r="HAS19" s="38"/>
      <c r="HAT19" s="38"/>
      <c r="HAU19" s="38"/>
      <c r="HAV19" s="38"/>
      <c r="HAW19" s="38"/>
      <c r="HAX19" s="38"/>
      <c r="HAY19" s="38"/>
      <c r="HAZ19" s="38"/>
      <c r="HBA19" s="38"/>
      <c r="HBB19" s="38"/>
      <c r="HBC19" s="38"/>
      <c r="HBD19" s="38"/>
      <c r="HBE19" s="38"/>
      <c r="HBF19" s="38"/>
      <c r="HBG19" s="38"/>
      <c r="HBH19" s="38"/>
      <c r="HBI19" s="38"/>
      <c r="HBJ19" s="38"/>
      <c r="HBK19" s="38"/>
      <c r="HBL19" s="38"/>
      <c r="HBM19" s="38"/>
      <c r="HBN19" s="38"/>
      <c r="HBO19" s="38"/>
      <c r="HBP19" s="38"/>
      <c r="HBQ19" s="38"/>
      <c r="HBR19" s="38"/>
      <c r="HBS19" s="38"/>
      <c r="HBT19" s="38"/>
      <c r="HBU19" s="38"/>
      <c r="HBV19" s="38"/>
      <c r="HBW19" s="38"/>
      <c r="HBX19" s="38"/>
      <c r="HBY19" s="38"/>
      <c r="HBZ19" s="38"/>
      <c r="HCA19" s="38"/>
      <c r="HCB19" s="38"/>
      <c r="HCC19" s="38"/>
      <c r="HCD19" s="38"/>
      <c r="HCE19" s="38"/>
      <c r="HCF19" s="38"/>
      <c r="HCG19" s="38"/>
      <c r="HCH19" s="38"/>
      <c r="HCI19" s="38"/>
      <c r="HCJ19" s="38"/>
      <c r="HCK19" s="38"/>
      <c r="HCL19" s="38"/>
      <c r="HCM19" s="38"/>
      <c r="HCN19" s="38"/>
      <c r="HCO19" s="38"/>
      <c r="HCP19" s="38"/>
      <c r="HCQ19" s="38"/>
      <c r="HCR19" s="38"/>
      <c r="HCS19" s="38"/>
      <c r="HCT19" s="38"/>
      <c r="HCU19" s="38"/>
      <c r="HCV19" s="38"/>
      <c r="HCW19" s="38"/>
      <c r="HCX19" s="38"/>
      <c r="HCY19" s="38"/>
      <c r="HCZ19" s="38"/>
      <c r="HDA19" s="38"/>
      <c r="HDB19" s="38"/>
      <c r="HDC19" s="38"/>
      <c r="HDD19" s="38"/>
      <c r="HDE19" s="38"/>
      <c r="HDF19" s="38"/>
      <c r="HDG19" s="38"/>
      <c r="HDH19" s="38"/>
      <c r="HDI19" s="38"/>
      <c r="HDJ19" s="38"/>
      <c r="HDK19" s="38"/>
      <c r="HDL19" s="38"/>
      <c r="HDM19" s="38"/>
      <c r="HDN19" s="38"/>
      <c r="HDO19" s="38"/>
      <c r="HDP19" s="38"/>
      <c r="HDQ19" s="38"/>
      <c r="HDR19" s="38"/>
      <c r="HDS19" s="38"/>
      <c r="HDT19" s="38"/>
      <c r="HDU19" s="38"/>
      <c r="HDV19" s="38"/>
      <c r="HDW19" s="38"/>
      <c r="HDX19" s="38"/>
      <c r="HDY19" s="38"/>
      <c r="HDZ19" s="38"/>
      <c r="HEA19" s="38"/>
      <c r="HEB19" s="38"/>
      <c r="HEC19" s="38"/>
      <c r="HED19" s="38"/>
      <c r="HEE19" s="38"/>
      <c r="HEF19" s="38"/>
      <c r="HEG19" s="38"/>
      <c r="HEH19" s="38"/>
      <c r="HEI19" s="38"/>
      <c r="HEJ19" s="38"/>
      <c r="HEK19" s="38"/>
      <c r="HEL19" s="38"/>
      <c r="HEM19" s="38"/>
      <c r="HEN19" s="38"/>
      <c r="HEO19" s="38"/>
      <c r="HEP19" s="38"/>
      <c r="HEQ19" s="38"/>
      <c r="HER19" s="38"/>
      <c r="HES19" s="38"/>
      <c r="HET19" s="38"/>
      <c r="HEU19" s="38"/>
      <c r="HEV19" s="38"/>
      <c r="HEW19" s="38"/>
      <c r="HEX19" s="38"/>
      <c r="HEY19" s="38"/>
      <c r="HEZ19" s="38"/>
      <c r="HFA19" s="38"/>
      <c r="HFB19" s="38"/>
      <c r="HFC19" s="38"/>
      <c r="HFD19" s="38"/>
      <c r="HFE19" s="38"/>
      <c r="HFF19" s="38"/>
      <c r="HFG19" s="38"/>
      <c r="HFH19" s="38"/>
      <c r="HFI19" s="38"/>
      <c r="HFJ19" s="38"/>
      <c r="HFK19" s="38"/>
      <c r="HFL19" s="38"/>
      <c r="HFM19" s="38"/>
      <c r="HFN19" s="38"/>
      <c r="HFO19" s="38"/>
      <c r="HFP19" s="38"/>
      <c r="HFQ19" s="38"/>
      <c r="HFR19" s="38"/>
      <c r="HFS19" s="38"/>
      <c r="HFT19" s="38"/>
      <c r="HFU19" s="38"/>
      <c r="HFV19" s="38"/>
      <c r="HFW19" s="38"/>
      <c r="HFX19" s="38"/>
      <c r="HFY19" s="38"/>
      <c r="HFZ19" s="38"/>
      <c r="HGA19" s="38"/>
      <c r="HGB19" s="38"/>
      <c r="HGC19" s="38"/>
      <c r="HGD19" s="38"/>
      <c r="HGE19" s="38"/>
      <c r="HGF19" s="38"/>
      <c r="HGG19" s="38"/>
      <c r="HGH19" s="38"/>
      <c r="HGI19" s="38"/>
      <c r="HGJ19" s="38"/>
      <c r="HGK19" s="38"/>
      <c r="HGL19" s="38"/>
      <c r="HGM19" s="38"/>
      <c r="HGN19" s="38"/>
      <c r="HGO19" s="38"/>
      <c r="HGP19" s="38"/>
      <c r="HGQ19" s="38"/>
      <c r="HGR19" s="38"/>
      <c r="HGS19" s="38"/>
      <c r="HGT19" s="38"/>
      <c r="HGU19" s="38"/>
      <c r="HGV19" s="38"/>
      <c r="HGW19" s="38"/>
      <c r="HGX19" s="38"/>
      <c r="HGY19" s="38"/>
      <c r="HGZ19" s="38"/>
      <c r="HHA19" s="38"/>
      <c r="HHB19" s="38"/>
      <c r="HHC19" s="38"/>
      <c r="HHD19" s="38"/>
      <c r="HHE19" s="38"/>
      <c r="HHF19" s="38"/>
      <c r="HHG19" s="38"/>
      <c r="HHH19" s="38"/>
      <c r="HHI19" s="38"/>
      <c r="HHJ19" s="38"/>
      <c r="HHK19" s="38"/>
      <c r="HHL19" s="38"/>
      <c r="HHM19" s="38"/>
      <c r="HHN19" s="38"/>
      <c r="HHO19" s="38"/>
      <c r="HHP19" s="38"/>
      <c r="HHQ19" s="38"/>
      <c r="HHR19" s="38"/>
      <c r="HHS19" s="38"/>
      <c r="HHT19" s="38"/>
      <c r="HHU19" s="38"/>
      <c r="HHV19" s="38"/>
      <c r="HHW19" s="38"/>
      <c r="HHX19" s="38"/>
      <c r="HHY19" s="38"/>
      <c r="HHZ19" s="38"/>
      <c r="HIA19" s="38"/>
      <c r="HIB19" s="38"/>
      <c r="HIC19" s="38"/>
      <c r="HID19" s="38"/>
      <c r="HIE19" s="38"/>
      <c r="HIF19" s="38"/>
      <c r="HIG19" s="38"/>
      <c r="HIH19" s="38"/>
      <c r="HII19" s="38"/>
      <c r="HIJ19" s="38"/>
      <c r="HIK19" s="38"/>
      <c r="HIL19" s="38"/>
      <c r="HIM19" s="38"/>
      <c r="HIN19" s="38"/>
      <c r="HIO19" s="38"/>
      <c r="HIP19" s="38"/>
      <c r="HIQ19" s="38"/>
      <c r="HIR19" s="38"/>
      <c r="HIS19" s="38"/>
      <c r="HIT19" s="38"/>
      <c r="HIU19" s="38"/>
      <c r="HIV19" s="38"/>
      <c r="HIW19" s="38"/>
      <c r="HIX19" s="38"/>
      <c r="HIY19" s="38"/>
      <c r="HIZ19" s="38"/>
      <c r="HJA19" s="38"/>
      <c r="HJB19" s="38"/>
      <c r="HJC19" s="38"/>
      <c r="HJD19" s="38"/>
      <c r="HJE19" s="38"/>
      <c r="HJF19" s="38"/>
      <c r="HJG19" s="38"/>
      <c r="HJH19" s="38"/>
      <c r="HJI19" s="38"/>
      <c r="HJJ19" s="38"/>
      <c r="HJK19" s="38"/>
      <c r="HJL19" s="38"/>
      <c r="HJM19" s="38"/>
      <c r="HJN19" s="38"/>
      <c r="HJO19" s="38"/>
      <c r="HJP19" s="38"/>
      <c r="HJQ19" s="38"/>
      <c r="HJR19" s="38"/>
      <c r="HJS19" s="38"/>
      <c r="HJT19" s="38"/>
      <c r="HJU19" s="38"/>
      <c r="HJV19" s="38"/>
      <c r="HJW19" s="38"/>
      <c r="HJX19" s="38"/>
      <c r="HJY19" s="38"/>
      <c r="HJZ19" s="38"/>
      <c r="HKA19" s="38"/>
      <c r="HKB19" s="38"/>
      <c r="HKC19" s="38"/>
      <c r="HKD19" s="38"/>
      <c r="HKE19" s="38"/>
      <c r="HKF19" s="38"/>
      <c r="HKG19" s="38"/>
      <c r="HKH19" s="38"/>
      <c r="HKI19" s="38"/>
      <c r="HKJ19" s="38"/>
      <c r="HKK19" s="38"/>
      <c r="HKL19" s="38"/>
      <c r="HKM19" s="38"/>
      <c r="HKN19" s="38"/>
      <c r="HKO19" s="38"/>
      <c r="HKP19" s="38"/>
      <c r="HKQ19" s="38"/>
      <c r="HKR19" s="38"/>
      <c r="HKS19" s="38"/>
      <c r="HKT19" s="38"/>
      <c r="HKU19" s="38"/>
      <c r="HKV19" s="38"/>
      <c r="HKW19" s="38"/>
      <c r="HKX19" s="38"/>
      <c r="HKY19" s="38"/>
      <c r="HKZ19" s="38"/>
      <c r="HLA19" s="38"/>
      <c r="HLB19" s="38"/>
      <c r="HLC19" s="38"/>
      <c r="HLD19" s="38"/>
      <c r="HLE19" s="38"/>
      <c r="HLF19" s="38"/>
      <c r="HLG19" s="38"/>
      <c r="HLH19" s="38"/>
      <c r="HLI19" s="38"/>
      <c r="HLJ19" s="38"/>
      <c r="HLK19" s="38"/>
      <c r="HLL19" s="38"/>
      <c r="HLM19" s="38"/>
      <c r="HLN19" s="38"/>
      <c r="HLO19" s="38"/>
      <c r="HLP19" s="38"/>
      <c r="HLQ19" s="38"/>
      <c r="HLR19" s="38"/>
      <c r="HLS19" s="38"/>
      <c r="HLT19" s="38"/>
      <c r="HLU19" s="38"/>
      <c r="HLV19" s="38"/>
      <c r="HLW19" s="38"/>
      <c r="HLX19" s="38"/>
      <c r="HLY19" s="38"/>
      <c r="HLZ19" s="38"/>
      <c r="HMA19" s="38"/>
      <c r="HMB19" s="38"/>
      <c r="HMC19" s="38"/>
      <c r="HMD19" s="38"/>
      <c r="HME19" s="38"/>
      <c r="HMF19" s="38"/>
      <c r="HMG19" s="38"/>
      <c r="HMH19" s="38"/>
      <c r="HMI19" s="38"/>
      <c r="HMJ19" s="38"/>
      <c r="HMK19" s="38"/>
      <c r="HML19" s="38"/>
      <c r="HMM19" s="38"/>
      <c r="HMN19" s="38"/>
      <c r="HMO19" s="38"/>
      <c r="HMP19" s="38"/>
      <c r="HMQ19" s="38"/>
      <c r="HMR19" s="38"/>
      <c r="HMS19" s="38"/>
      <c r="HMT19" s="38"/>
      <c r="HMU19" s="38"/>
      <c r="HMV19" s="38"/>
      <c r="HMW19" s="38"/>
      <c r="HMX19" s="38"/>
      <c r="HMY19" s="38"/>
      <c r="HMZ19" s="38"/>
      <c r="HNA19" s="38"/>
      <c r="HNB19" s="38"/>
      <c r="HNC19" s="38"/>
      <c r="HND19" s="38"/>
      <c r="HNE19" s="38"/>
      <c r="HNF19" s="38"/>
      <c r="HNG19" s="38"/>
      <c r="HNH19" s="38"/>
      <c r="HNI19" s="38"/>
      <c r="HNJ19" s="38"/>
      <c r="HNK19" s="38"/>
      <c r="HNL19" s="38"/>
      <c r="HNM19" s="38"/>
      <c r="HNN19" s="38"/>
      <c r="HNO19" s="38"/>
      <c r="HNP19" s="38"/>
      <c r="HNQ19" s="38"/>
      <c r="HNR19" s="38"/>
      <c r="HNS19" s="38"/>
      <c r="HNT19" s="38"/>
      <c r="HNU19" s="38"/>
      <c r="HNV19" s="38"/>
      <c r="HNW19" s="38"/>
      <c r="HNX19" s="38"/>
      <c r="HNY19" s="38"/>
      <c r="HNZ19" s="38"/>
      <c r="HOA19" s="38"/>
      <c r="HOB19" s="38"/>
      <c r="HOC19" s="38"/>
      <c r="HOD19" s="38"/>
      <c r="HOE19" s="38"/>
      <c r="HOF19" s="38"/>
      <c r="HOG19" s="38"/>
      <c r="HOH19" s="38"/>
      <c r="HOI19" s="38"/>
      <c r="HOJ19" s="38"/>
      <c r="HOK19" s="38"/>
      <c r="HOL19" s="38"/>
      <c r="HOM19" s="38"/>
      <c r="HON19" s="38"/>
      <c r="HOO19" s="38"/>
      <c r="HOP19" s="38"/>
      <c r="HOQ19" s="38"/>
      <c r="HOR19" s="38"/>
      <c r="HOS19" s="38"/>
      <c r="HOT19" s="38"/>
      <c r="HOU19" s="38"/>
      <c r="HOV19" s="38"/>
      <c r="HOW19" s="38"/>
      <c r="HOX19" s="38"/>
      <c r="HOY19" s="38"/>
      <c r="HOZ19" s="38"/>
      <c r="HPA19" s="38"/>
      <c r="HPB19" s="38"/>
      <c r="HPC19" s="38"/>
      <c r="HPD19" s="38"/>
      <c r="HPE19" s="38"/>
      <c r="HPF19" s="38"/>
      <c r="HPG19" s="38"/>
      <c r="HPH19" s="38"/>
      <c r="HPI19" s="38"/>
      <c r="HPJ19" s="38"/>
      <c r="HPK19" s="38"/>
      <c r="HPL19" s="38"/>
      <c r="HPM19" s="38"/>
      <c r="HPN19" s="38"/>
      <c r="HPO19" s="38"/>
      <c r="HPP19" s="38"/>
      <c r="HPQ19" s="38"/>
      <c r="HPR19" s="38"/>
      <c r="HPS19" s="38"/>
      <c r="HPT19" s="38"/>
      <c r="HPU19" s="38"/>
      <c r="HPV19" s="38"/>
      <c r="HPW19" s="38"/>
      <c r="HPX19" s="38"/>
      <c r="HPY19" s="38"/>
      <c r="HPZ19" s="38"/>
      <c r="HQA19" s="38"/>
      <c r="HQB19" s="38"/>
      <c r="HQC19" s="38"/>
      <c r="HQD19" s="38"/>
      <c r="HQE19" s="38"/>
      <c r="HQF19" s="38"/>
      <c r="HQG19" s="38"/>
      <c r="HQH19" s="38"/>
      <c r="HQI19" s="38"/>
      <c r="HQJ19" s="38"/>
      <c r="HQK19" s="38"/>
      <c r="HQL19" s="38"/>
      <c r="HQM19" s="38"/>
      <c r="HQN19" s="38"/>
      <c r="HQO19" s="38"/>
      <c r="HQP19" s="38"/>
      <c r="HQQ19" s="38"/>
      <c r="HQR19" s="38"/>
      <c r="HQS19" s="38"/>
      <c r="HQT19" s="38"/>
      <c r="HQU19" s="38"/>
      <c r="HQV19" s="38"/>
      <c r="HQW19" s="38"/>
      <c r="HQX19" s="38"/>
      <c r="HQY19" s="38"/>
      <c r="HQZ19" s="38"/>
      <c r="HRA19" s="38"/>
      <c r="HRB19" s="38"/>
      <c r="HRC19" s="38"/>
      <c r="HRD19" s="38"/>
      <c r="HRE19" s="38"/>
      <c r="HRF19" s="38"/>
      <c r="HRG19" s="38"/>
      <c r="HRH19" s="38"/>
      <c r="HRI19" s="38"/>
      <c r="HRJ19" s="38"/>
      <c r="HRK19" s="38"/>
      <c r="HRL19" s="38"/>
      <c r="HRM19" s="38"/>
      <c r="HRN19" s="38"/>
      <c r="HRO19" s="38"/>
      <c r="HRP19" s="38"/>
      <c r="HRQ19" s="38"/>
      <c r="HRR19" s="38"/>
      <c r="HRS19" s="38"/>
      <c r="HRT19" s="38"/>
      <c r="HRU19" s="38"/>
      <c r="HRV19" s="38"/>
      <c r="HRW19" s="38"/>
      <c r="HRX19" s="38"/>
      <c r="HRY19" s="38"/>
      <c r="HRZ19" s="38"/>
      <c r="HSA19" s="38"/>
      <c r="HSB19" s="38"/>
      <c r="HSC19" s="38"/>
      <c r="HSD19" s="38"/>
      <c r="HSE19" s="38"/>
      <c r="HSF19" s="38"/>
      <c r="HSG19" s="38"/>
      <c r="HSH19" s="38"/>
      <c r="HSI19" s="38"/>
      <c r="HSJ19" s="38"/>
      <c r="HSK19" s="38"/>
      <c r="HSL19" s="38"/>
      <c r="HSM19" s="38"/>
      <c r="HSN19" s="38"/>
      <c r="HSO19" s="38"/>
      <c r="HSP19" s="38"/>
      <c r="HSQ19" s="38"/>
      <c r="HSR19" s="38"/>
      <c r="HSS19" s="38"/>
      <c r="HST19" s="38"/>
      <c r="HSU19" s="38"/>
      <c r="HSV19" s="38"/>
      <c r="HSW19" s="38"/>
      <c r="HSX19" s="38"/>
      <c r="HSY19" s="38"/>
      <c r="HSZ19" s="38"/>
      <c r="HTA19" s="38"/>
      <c r="HTB19" s="38"/>
      <c r="HTC19" s="38"/>
      <c r="HTD19" s="38"/>
      <c r="HTE19" s="38"/>
      <c r="HTF19" s="38"/>
      <c r="HTG19" s="38"/>
      <c r="HTH19" s="38"/>
      <c r="HTI19" s="38"/>
      <c r="HTJ19" s="38"/>
      <c r="HTK19" s="38"/>
      <c r="HTL19" s="38"/>
      <c r="HTM19" s="38"/>
      <c r="HTN19" s="38"/>
      <c r="HTO19" s="38"/>
      <c r="HTP19" s="38"/>
      <c r="HTQ19" s="38"/>
      <c r="HTR19" s="38"/>
      <c r="HTS19" s="38"/>
      <c r="HTT19" s="38"/>
      <c r="HTU19" s="38"/>
      <c r="HTV19" s="38"/>
      <c r="HTW19" s="38"/>
      <c r="HTX19" s="38"/>
      <c r="HTY19" s="38"/>
      <c r="HTZ19" s="38"/>
      <c r="HUA19" s="38"/>
      <c r="HUB19" s="38"/>
      <c r="HUC19" s="38"/>
      <c r="HUD19" s="38"/>
      <c r="HUE19" s="38"/>
      <c r="HUF19" s="38"/>
      <c r="HUG19" s="38"/>
      <c r="HUH19" s="38"/>
      <c r="HUI19" s="38"/>
      <c r="HUJ19" s="38"/>
      <c r="HUK19" s="38"/>
      <c r="HUL19" s="38"/>
      <c r="HUM19" s="38"/>
      <c r="HUN19" s="38"/>
      <c r="HUO19" s="38"/>
      <c r="HUP19" s="38"/>
      <c r="HUQ19" s="38"/>
      <c r="HUR19" s="38"/>
      <c r="HUS19" s="38"/>
      <c r="HUT19" s="38"/>
      <c r="HUU19" s="38"/>
      <c r="HUV19" s="38"/>
      <c r="HUW19" s="38"/>
      <c r="HUX19" s="38"/>
      <c r="HUY19" s="38"/>
      <c r="HUZ19" s="38"/>
      <c r="HVA19" s="38"/>
      <c r="HVB19" s="38"/>
      <c r="HVC19" s="38"/>
      <c r="HVD19" s="38"/>
      <c r="HVE19" s="38"/>
      <c r="HVF19" s="38"/>
      <c r="HVG19" s="38"/>
      <c r="HVH19" s="38"/>
      <c r="HVI19" s="38"/>
      <c r="HVJ19" s="38"/>
      <c r="HVK19" s="38"/>
      <c r="HVL19" s="38"/>
      <c r="HVM19" s="38"/>
      <c r="HVN19" s="38"/>
      <c r="HVO19" s="38"/>
      <c r="HVP19" s="38"/>
      <c r="HVQ19" s="38"/>
      <c r="HVR19" s="38"/>
      <c r="HVS19" s="38"/>
      <c r="HVT19" s="38"/>
      <c r="HVU19" s="38"/>
      <c r="HVV19" s="38"/>
      <c r="HVW19" s="38"/>
      <c r="HVX19" s="38"/>
      <c r="HVY19" s="38"/>
      <c r="HVZ19" s="38"/>
      <c r="HWA19" s="38"/>
      <c r="HWB19" s="38"/>
      <c r="HWC19" s="38"/>
      <c r="HWD19" s="38"/>
      <c r="HWE19" s="38"/>
      <c r="HWF19" s="38"/>
      <c r="HWG19" s="38"/>
      <c r="HWH19" s="38"/>
      <c r="HWI19" s="38"/>
      <c r="HWJ19" s="38"/>
      <c r="HWK19" s="38"/>
      <c r="HWL19" s="38"/>
      <c r="HWM19" s="38"/>
      <c r="HWN19" s="38"/>
      <c r="HWO19" s="38"/>
      <c r="HWP19" s="38"/>
      <c r="HWQ19" s="38"/>
      <c r="HWR19" s="38"/>
      <c r="HWS19" s="38"/>
      <c r="HWT19" s="38"/>
      <c r="HWU19" s="38"/>
      <c r="HWV19" s="38"/>
      <c r="HWW19" s="38"/>
      <c r="HWX19" s="38"/>
      <c r="HWY19" s="38"/>
      <c r="HWZ19" s="38"/>
      <c r="HXA19" s="38"/>
      <c r="HXB19" s="38"/>
      <c r="HXC19" s="38"/>
      <c r="HXD19" s="38"/>
      <c r="HXE19" s="38"/>
      <c r="HXF19" s="38"/>
      <c r="HXG19" s="38"/>
      <c r="HXH19" s="38"/>
      <c r="HXI19" s="38"/>
      <c r="HXJ19" s="38"/>
      <c r="HXK19" s="38"/>
      <c r="HXL19" s="38"/>
      <c r="HXM19" s="38"/>
      <c r="HXN19" s="38"/>
      <c r="HXO19" s="38"/>
      <c r="HXP19" s="38"/>
      <c r="HXQ19" s="38"/>
      <c r="HXR19" s="38"/>
      <c r="HXS19" s="38"/>
      <c r="HXT19" s="38"/>
      <c r="HXU19" s="38"/>
      <c r="HXV19" s="38"/>
      <c r="HXW19" s="38"/>
      <c r="HXX19" s="38"/>
      <c r="HXY19" s="38"/>
      <c r="HXZ19" s="38"/>
      <c r="HYA19" s="38"/>
      <c r="HYB19" s="38"/>
      <c r="HYC19" s="38"/>
      <c r="HYD19" s="38"/>
      <c r="HYE19" s="38"/>
      <c r="HYF19" s="38"/>
      <c r="HYG19" s="38"/>
      <c r="HYH19" s="38"/>
      <c r="HYI19" s="38"/>
      <c r="HYJ19" s="38"/>
      <c r="HYK19" s="38"/>
      <c r="HYL19" s="38"/>
      <c r="HYM19" s="38"/>
      <c r="HYN19" s="38"/>
      <c r="HYO19" s="38"/>
      <c r="HYP19" s="38"/>
      <c r="HYQ19" s="38"/>
      <c r="HYR19" s="38"/>
      <c r="HYS19" s="38"/>
      <c r="HYT19" s="38"/>
      <c r="HYU19" s="38"/>
      <c r="HYV19" s="38"/>
      <c r="HYW19" s="38"/>
      <c r="HYX19" s="38"/>
      <c r="HYY19" s="38"/>
      <c r="HYZ19" s="38"/>
      <c r="HZA19" s="38"/>
      <c r="HZB19" s="38"/>
      <c r="HZC19" s="38"/>
      <c r="HZD19" s="38"/>
      <c r="HZE19" s="38"/>
      <c r="HZF19" s="38"/>
      <c r="HZG19" s="38"/>
      <c r="HZH19" s="38"/>
      <c r="HZI19" s="38"/>
      <c r="HZJ19" s="38"/>
      <c r="HZK19" s="38"/>
      <c r="HZL19" s="38"/>
      <c r="HZM19" s="38"/>
      <c r="HZN19" s="38"/>
      <c r="HZO19" s="38"/>
      <c r="HZP19" s="38"/>
      <c r="HZQ19" s="38"/>
      <c r="HZR19" s="38"/>
      <c r="HZS19" s="38"/>
      <c r="HZT19" s="38"/>
      <c r="HZU19" s="38"/>
      <c r="HZV19" s="38"/>
      <c r="HZW19" s="38"/>
      <c r="HZX19" s="38"/>
      <c r="HZY19" s="38"/>
      <c r="HZZ19" s="38"/>
      <c r="IAA19" s="38"/>
      <c r="IAB19" s="38"/>
      <c r="IAC19" s="38"/>
      <c r="IAD19" s="38"/>
      <c r="IAE19" s="38"/>
      <c r="IAF19" s="38"/>
      <c r="IAG19" s="38"/>
      <c r="IAH19" s="38"/>
      <c r="IAI19" s="38"/>
      <c r="IAJ19" s="38"/>
      <c r="IAK19" s="38"/>
      <c r="IAL19" s="38"/>
      <c r="IAM19" s="38"/>
      <c r="IAN19" s="38"/>
      <c r="IAO19" s="38"/>
      <c r="IAP19" s="38"/>
      <c r="IAQ19" s="38"/>
      <c r="IAR19" s="38"/>
      <c r="IAS19" s="38"/>
      <c r="IAT19" s="38"/>
      <c r="IAU19" s="38"/>
      <c r="IAV19" s="38"/>
      <c r="IAW19" s="38"/>
      <c r="IAX19" s="38"/>
      <c r="IAY19" s="38"/>
      <c r="IAZ19" s="38"/>
      <c r="IBA19" s="38"/>
      <c r="IBB19" s="38"/>
      <c r="IBC19" s="38"/>
      <c r="IBD19" s="38"/>
      <c r="IBE19" s="38"/>
      <c r="IBF19" s="38"/>
      <c r="IBG19" s="38"/>
      <c r="IBH19" s="38"/>
      <c r="IBI19" s="38"/>
      <c r="IBJ19" s="38"/>
      <c r="IBK19" s="38"/>
      <c r="IBL19" s="38"/>
      <c r="IBM19" s="38"/>
      <c r="IBN19" s="38"/>
      <c r="IBO19" s="38"/>
      <c r="IBP19" s="38"/>
      <c r="IBQ19" s="38"/>
      <c r="IBR19" s="38"/>
      <c r="IBS19" s="38"/>
      <c r="IBT19" s="38"/>
      <c r="IBU19" s="38"/>
      <c r="IBV19" s="38"/>
      <c r="IBW19" s="38"/>
      <c r="IBX19" s="38"/>
      <c r="IBY19" s="38"/>
      <c r="IBZ19" s="38"/>
      <c r="ICA19" s="38"/>
      <c r="ICB19" s="38"/>
      <c r="ICC19" s="38"/>
      <c r="ICD19" s="38"/>
      <c r="ICE19" s="38"/>
      <c r="ICF19" s="38"/>
      <c r="ICG19" s="38"/>
      <c r="ICH19" s="38"/>
      <c r="ICI19" s="38"/>
      <c r="ICJ19" s="38"/>
      <c r="ICK19" s="38"/>
      <c r="ICL19" s="38"/>
      <c r="ICM19" s="38"/>
      <c r="ICN19" s="38"/>
      <c r="ICO19" s="38"/>
      <c r="ICP19" s="38"/>
      <c r="ICQ19" s="38"/>
      <c r="ICR19" s="38"/>
      <c r="ICS19" s="38"/>
      <c r="ICT19" s="38"/>
      <c r="ICU19" s="38"/>
      <c r="ICV19" s="38"/>
      <c r="ICW19" s="38"/>
      <c r="ICX19" s="38"/>
      <c r="ICY19" s="38"/>
      <c r="ICZ19" s="38"/>
      <c r="IDA19" s="38"/>
      <c r="IDB19" s="38"/>
      <c r="IDC19" s="38"/>
      <c r="IDD19" s="38"/>
      <c r="IDE19" s="38"/>
      <c r="IDF19" s="38"/>
      <c r="IDG19" s="38"/>
      <c r="IDH19" s="38"/>
      <c r="IDI19" s="38"/>
      <c r="IDJ19" s="38"/>
      <c r="IDK19" s="38"/>
      <c r="IDL19" s="38"/>
      <c r="IDM19" s="38"/>
      <c r="IDN19" s="38"/>
      <c r="IDO19" s="38"/>
      <c r="IDP19" s="38"/>
      <c r="IDQ19" s="38"/>
      <c r="IDR19" s="38"/>
      <c r="IDS19" s="38"/>
      <c r="IDT19" s="38"/>
      <c r="IDU19" s="38"/>
      <c r="IDV19" s="38"/>
      <c r="IDW19" s="38"/>
      <c r="IDX19" s="38"/>
      <c r="IDY19" s="38"/>
      <c r="IDZ19" s="38"/>
      <c r="IEA19" s="38"/>
      <c r="IEB19" s="38"/>
      <c r="IEC19" s="38"/>
      <c r="IED19" s="38"/>
      <c r="IEE19" s="38"/>
      <c r="IEF19" s="38"/>
      <c r="IEG19" s="38"/>
      <c r="IEH19" s="38"/>
      <c r="IEI19" s="38"/>
      <c r="IEJ19" s="38"/>
      <c r="IEK19" s="38"/>
      <c r="IEL19" s="38"/>
      <c r="IEM19" s="38"/>
      <c r="IEN19" s="38"/>
      <c r="IEO19" s="38"/>
      <c r="IEP19" s="38"/>
      <c r="IEQ19" s="38"/>
      <c r="IER19" s="38"/>
      <c r="IES19" s="38"/>
      <c r="IET19" s="38"/>
      <c r="IEU19" s="38"/>
      <c r="IEV19" s="38"/>
      <c r="IEW19" s="38"/>
      <c r="IEX19" s="38"/>
      <c r="IEY19" s="38"/>
      <c r="IEZ19" s="38"/>
      <c r="IFA19" s="38"/>
      <c r="IFB19" s="38"/>
      <c r="IFC19" s="38"/>
      <c r="IFD19" s="38"/>
      <c r="IFE19" s="38"/>
      <c r="IFF19" s="38"/>
      <c r="IFG19" s="38"/>
      <c r="IFH19" s="38"/>
      <c r="IFI19" s="38"/>
      <c r="IFJ19" s="38"/>
      <c r="IFK19" s="38"/>
      <c r="IFL19" s="38"/>
      <c r="IFM19" s="38"/>
      <c r="IFN19" s="38"/>
      <c r="IFO19" s="38"/>
      <c r="IFP19" s="38"/>
      <c r="IFQ19" s="38"/>
      <c r="IFR19" s="38"/>
      <c r="IFS19" s="38"/>
      <c r="IFT19" s="38"/>
      <c r="IFU19" s="38"/>
      <c r="IFV19" s="38"/>
      <c r="IFW19" s="38"/>
      <c r="IFX19" s="38"/>
      <c r="IFY19" s="38"/>
      <c r="IFZ19" s="38"/>
      <c r="IGA19" s="38"/>
      <c r="IGB19" s="38"/>
      <c r="IGC19" s="38"/>
      <c r="IGD19" s="38"/>
      <c r="IGE19" s="38"/>
      <c r="IGF19" s="38"/>
      <c r="IGG19" s="38"/>
      <c r="IGH19" s="38"/>
      <c r="IGI19" s="38"/>
      <c r="IGJ19" s="38"/>
      <c r="IGK19" s="38"/>
      <c r="IGL19" s="38"/>
      <c r="IGM19" s="38"/>
      <c r="IGN19" s="38"/>
      <c r="IGO19" s="38"/>
      <c r="IGP19" s="38"/>
      <c r="IGQ19" s="38"/>
      <c r="IGR19" s="38"/>
      <c r="IGS19" s="38"/>
      <c r="IGT19" s="38"/>
      <c r="IGU19" s="38"/>
      <c r="IGV19" s="38"/>
      <c r="IGW19" s="38"/>
      <c r="IGX19" s="38"/>
      <c r="IGY19" s="38"/>
      <c r="IGZ19" s="38"/>
      <c r="IHA19" s="38"/>
      <c r="IHB19" s="38"/>
      <c r="IHC19" s="38"/>
      <c r="IHD19" s="38"/>
      <c r="IHE19" s="38"/>
      <c r="IHF19" s="38"/>
      <c r="IHG19" s="38"/>
      <c r="IHH19" s="38"/>
      <c r="IHI19" s="38"/>
      <c r="IHJ19" s="38"/>
      <c r="IHK19" s="38"/>
      <c r="IHL19" s="38"/>
      <c r="IHM19" s="38"/>
      <c r="IHN19" s="38"/>
      <c r="IHO19" s="38"/>
      <c r="IHP19" s="38"/>
      <c r="IHQ19" s="38"/>
      <c r="IHR19" s="38"/>
      <c r="IHS19" s="38"/>
      <c r="IHT19" s="38"/>
      <c r="IHU19" s="38"/>
      <c r="IHV19" s="38"/>
      <c r="IHW19" s="38"/>
      <c r="IHX19" s="38"/>
      <c r="IHY19" s="38"/>
      <c r="IHZ19" s="38"/>
      <c r="IIA19" s="38"/>
      <c r="IIB19" s="38"/>
      <c r="IIC19" s="38"/>
      <c r="IID19" s="38"/>
      <c r="IIE19" s="38"/>
      <c r="IIF19" s="38"/>
      <c r="IIG19" s="38"/>
      <c r="IIH19" s="38"/>
      <c r="III19" s="38"/>
      <c r="IIJ19" s="38"/>
      <c r="IIK19" s="38"/>
      <c r="IIL19" s="38"/>
      <c r="IIM19" s="38"/>
      <c r="IIN19" s="38"/>
      <c r="IIO19" s="38"/>
      <c r="IIP19" s="38"/>
      <c r="IIQ19" s="38"/>
      <c r="IIR19" s="38"/>
      <c r="IIS19" s="38"/>
      <c r="IIT19" s="38"/>
      <c r="IIU19" s="38"/>
      <c r="IIV19" s="38"/>
      <c r="IIW19" s="38"/>
      <c r="IIX19" s="38"/>
      <c r="IIY19" s="38"/>
      <c r="IIZ19" s="38"/>
      <c r="IJA19" s="38"/>
      <c r="IJB19" s="38"/>
      <c r="IJC19" s="38"/>
      <c r="IJD19" s="38"/>
      <c r="IJE19" s="38"/>
      <c r="IJF19" s="38"/>
      <c r="IJG19" s="38"/>
      <c r="IJH19" s="38"/>
      <c r="IJI19" s="38"/>
      <c r="IJJ19" s="38"/>
      <c r="IJK19" s="38"/>
      <c r="IJL19" s="38"/>
      <c r="IJM19" s="38"/>
      <c r="IJN19" s="38"/>
      <c r="IJO19" s="38"/>
      <c r="IJP19" s="38"/>
      <c r="IJQ19" s="38"/>
      <c r="IJR19" s="38"/>
      <c r="IJS19" s="38"/>
      <c r="IJT19" s="38"/>
      <c r="IJU19" s="38"/>
      <c r="IJV19" s="38"/>
      <c r="IJW19" s="38"/>
      <c r="IJX19" s="38"/>
      <c r="IJY19" s="38"/>
      <c r="IJZ19" s="38"/>
      <c r="IKA19" s="38"/>
      <c r="IKB19" s="38"/>
      <c r="IKC19" s="38"/>
      <c r="IKD19" s="38"/>
      <c r="IKE19" s="38"/>
      <c r="IKF19" s="38"/>
      <c r="IKG19" s="38"/>
      <c r="IKH19" s="38"/>
      <c r="IKI19" s="38"/>
      <c r="IKJ19" s="38"/>
      <c r="IKK19" s="38"/>
      <c r="IKL19" s="38"/>
      <c r="IKM19" s="38"/>
      <c r="IKN19" s="38"/>
      <c r="IKO19" s="38"/>
      <c r="IKP19" s="38"/>
      <c r="IKQ19" s="38"/>
      <c r="IKR19" s="38"/>
      <c r="IKS19" s="38"/>
      <c r="IKT19" s="38"/>
      <c r="IKU19" s="38"/>
      <c r="IKV19" s="38"/>
      <c r="IKW19" s="38"/>
      <c r="IKX19" s="38"/>
      <c r="IKY19" s="38"/>
      <c r="IKZ19" s="38"/>
      <c r="ILA19" s="38"/>
      <c r="ILB19" s="38"/>
      <c r="ILC19" s="38"/>
      <c r="ILD19" s="38"/>
      <c r="ILE19" s="38"/>
      <c r="ILF19" s="38"/>
      <c r="ILG19" s="38"/>
      <c r="ILH19" s="38"/>
      <c r="ILI19" s="38"/>
      <c r="ILJ19" s="38"/>
      <c r="ILK19" s="38"/>
      <c r="ILL19" s="38"/>
      <c r="ILM19" s="38"/>
      <c r="ILN19" s="38"/>
      <c r="ILO19" s="38"/>
      <c r="ILP19" s="38"/>
      <c r="ILQ19" s="38"/>
      <c r="ILR19" s="38"/>
      <c r="ILS19" s="38"/>
      <c r="ILT19" s="38"/>
      <c r="ILU19" s="38"/>
      <c r="ILV19" s="38"/>
      <c r="ILW19" s="38"/>
      <c r="ILX19" s="38"/>
      <c r="ILY19" s="38"/>
      <c r="ILZ19" s="38"/>
      <c r="IMA19" s="38"/>
      <c r="IMB19" s="38"/>
      <c r="IMC19" s="38"/>
      <c r="IMD19" s="38"/>
      <c r="IME19" s="38"/>
      <c r="IMF19" s="38"/>
      <c r="IMG19" s="38"/>
      <c r="IMH19" s="38"/>
      <c r="IMI19" s="38"/>
      <c r="IMJ19" s="38"/>
      <c r="IMK19" s="38"/>
      <c r="IML19" s="38"/>
      <c r="IMM19" s="38"/>
      <c r="IMN19" s="38"/>
      <c r="IMO19" s="38"/>
      <c r="IMP19" s="38"/>
      <c r="IMQ19" s="38"/>
      <c r="IMR19" s="38"/>
      <c r="IMS19" s="38"/>
      <c r="IMT19" s="38"/>
      <c r="IMU19" s="38"/>
      <c r="IMV19" s="38"/>
      <c r="IMW19" s="38"/>
      <c r="IMX19" s="38"/>
      <c r="IMY19" s="38"/>
      <c r="IMZ19" s="38"/>
      <c r="INA19" s="38"/>
      <c r="INB19" s="38"/>
      <c r="INC19" s="38"/>
      <c r="IND19" s="38"/>
      <c r="INE19" s="38"/>
      <c r="INF19" s="38"/>
      <c r="ING19" s="38"/>
      <c r="INH19" s="38"/>
      <c r="INI19" s="38"/>
      <c r="INJ19" s="38"/>
      <c r="INK19" s="38"/>
      <c r="INL19" s="38"/>
      <c r="INM19" s="38"/>
      <c r="INN19" s="38"/>
      <c r="INO19" s="38"/>
      <c r="INP19" s="38"/>
      <c r="INQ19" s="38"/>
      <c r="INR19" s="38"/>
      <c r="INS19" s="38"/>
      <c r="INT19" s="38"/>
      <c r="INU19" s="38"/>
      <c r="INV19" s="38"/>
      <c r="INW19" s="38"/>
      <c r="INX19" s="38"/>
      <c r="INY19" s="38"/>
      <c r="INZ19" s="38"/>
      <c r="IOA19" s="38"/>
      <c r="IOB19" s="38"/>
      <c r="IOC19" s="38"/>
      <c r="IOD19" s="38"/>
      <c r="IOE19" s="38"/>
      <c r="IOF19" s="38"/>
      <c r="IOG19" s="38"/>
      <c r="IOH19" s="38"/>
      <c r="IOI19" s="38"/>
      <c r="IOJ19" s="38"/>
      <c r="IOK19" s="38"/>
      <c r="IOL19" s="38"/>
      <c r="IOM19" s="38"/>
      <c r="ION19" s="38"/>
      <c r="IOO19" s="38"/>
      <c r="IOP19" s="38"/>
      <c r="IOQ19" s="38"/>
      <c r="IOR19" s="38"/>
      <c r="IOS19" s="38"/>
      <c r="IOT19" s="38"/>
      <c r="IOU19" s="38"/>
      <c r="IOV19" s="38"/>
      <c r="IOW19" s="38"/>
      <c r="IOX19" s="38"/>
      <c r="IOY19" s="38"/>
      <c r="IOZ19" s="38"/>
      <c r="IPA19" s="38"/>
      <c r="IPB19" s="38"/>
      <c r="IPC19" s="38"/>
      <c r="IPD19" s="38"/>
      <c r="IPE19" s="38"/>
      <c r="IPF19" s="38"/>
      <c r="IPG19" s="38"/>
      <c r="IPH19" s="38"/>
      <c r="IPI19" s="38"/>
      <c r="IPJ19" s="38"/>
      <c r="IPK19" s="38"/>
      <c r="IPL19" s="38"/>
      <c r="IPM19" s="38"/>
      <c r="IPN19" s="38"/>
      <c r="IPO19" s="38"/>
      <c r="IPP19" s="38"/>
      <c r="IPQ19" s="38"/>
      <c r="IPR19" s="38"/>
      <c r="IPS19" s="38"/>
      <c r="IPT19" s="38"/>
      <c r="IPU19" s="38"/>
      <c r="IPV19" s="38"/>
      <c r="IPW19" s="38"/>
      <c r="IPX19" s="38"/>
      <c r="IPY19" s="38"/>
      <c r="IPZ19" s="38"/>
      <c r="IQA19" s="38"/>
      <c r="IQB19" s="38"/>
      <c r="IQC19" s="38"/>
      <c r="IQD19" s="38"/>
      <c r="IQE19" s="38"/>
      <c r="IQF19" s="38"/>
      <c r="IQG19" s="38"/>
      <c r="IQH19" s="38"/>
      <c r="IQI19" s="38"/>
      <c r="IQJ19" s="38"/>
      <c r="IQK19" s="38"/>
      <c r="IQL19" s="38"/>
      <c r="IQM19" s="38"/>
      <c r="IQN19" s="38"/>
      <c r="IQO19" s="38"/>
      <c r="IQP19" s="38"/>
      <c r="IQQ19" s="38"/>
      <c r="IQR19" s="38"/>
      <c r="IQS19" s="38"/>
      <c r="IQT19" s="38"/>
      <c r="IQU19" s="38"/>
      <c r="IQV19" s="38"/>
      <c r="IQW19" s="38"/>
      <c r="IQX19" s="38"/>
      <c r="IQY19" s="38"/>
      <c r="IQZ19" s="38"/>
      <c r="IRA19" s="38"/>
      <c r="IRB19" s="38"/>
      <c r="IRC19" s="38"/>
      <c r="IRD19" s="38"/>
      <c r="IRE19" s="38"/>
      <c r="IRF19" s="38"/>
      <c r="IRG19" s="38"/>
      <c r="IRH19" s="38"/>
      <c r="IRI19" s="38"/>
      <c r="IRJ19" s="38"/>
      <c r="IRK19" s="38"/>
      <c r="IRL19" s="38"/>
      <c r="IRM19" s="38"/>
      <c r="IRN19" s="38"/>
      <c r="IRO19" s="38"/>
      <c r="IRP19" s="38"/>
      <c r="IRQ19" s="38"/>
      <c r="IRR19" s="38"/>
      <c r="IRS19" s="38"/>
      <c r="IRT19" s="38"/>
      <c r="IRU19" s="38"/>
      <c r="IRV19" s="38"/>
      <c r="IRW19" s="38"/>
      <c r="IRX19" s="38"/>
      <c r="IRY19" s="38"/>
      <c r="IRZ19" s="38"/>
      <c r="ISA19" s="38"/>
      <c r="ISB19" s="38"/>
      <c r="ISC19" s="38"/>
      <c r="ISD19" s="38"/>
      <c r="ISE19" s="38"/>
      <c r="ISF19" s="38"/>
      <c r="ISG19" s="38"/>
      <c r="ISH19" s="38"/>
      <c r="ISI19" s="38"/>
      <c r="ISJ19" s="38"/>
      <c r="ISK19" s="38"/>
      <c r="ISL19" s="38"/>
      <c r="ISM19" s="38"/>
      <c r="ISN19" s="38"/>
      <c r="ISO19" s="38"/>
      <c r="ISP19" s="38"/>
      <c r="ISQ19" s="38"/>
      <c r="ISR19" s="38"/>
      <c r="ISS19" s="38"/>
      <c r="IST19" s="38"/>
      <c r="ISU19" s="38"/>
      <c r="ISV19" s="38"/>
      <c r="ISW19" s="38"/>
      <c r="ISX19" s="38"/>
      <c r="ISY19" s="38"/>
      <c r="ISZ19" s="38"/>
      <c r="ITA19" s="38"/>
      <c r="ITB19" s="38"/>
      <c r="ITC19" s="38"/>
      <c r="ITD19" s="38"/>
      <c r="ITE19" s="38"/>
      <c r="ITF19" s="38"/>
      <c r="ITG19" s="38"/>
      <c r="ITH19" s="38"/>
      <c r="ITI19" s="38"/>
      <c r="ITJ19" s="38"/>
      <c r="ITK19" s="38"/>
      <c r="ITL19" s="38"/>
      <c r="ITM19" s="38"/>
      <c r="ITN19" s="38"/>
      <c r="ITO19" s="38"/>
      <c r="ITP19" s="38"/>
      <c r="ITQ19" s="38"/>
      <c r="ITR19" s="38"/>
      <c r="ITS19" s="38"/>
      <c r="ITT19" s="38"/>
      <c r="ITU19" s="38"/>
      <c r="ITV19" s="38"/>
      <c r="ITW19" s="38"/>
      <c r="ITX19" s="38"/>
      <c r="ITY19" s="38"/>
      <c r="ITZ19" s="38"/>
      <c r="IUA19" s="38"/>
      <c r="IUB19" s="38"/>
      <c r="IUC19" s="38"/>
      <c r="IUD19" s="38"/>
      <c r="IUE19" s="38"/>
      <c r="IUF19" s="38"/>
      <c r="IUG19" s="38"/>
      <c r="IUH19" s="38"/>
      <c r="IUI19" s="38"/>
      <c r="IUJ19" s="38"/>
      <c r="IUK19" s="38"/>
      <c r="IUL19" s="38"/>
      <c r="IUM19" s="38"/>
      <c r="IUN19" s="38"/>
      <c r="IUO19" s="38"/>
      <c r="IUP19" s="38"/>
      <c r="IUQ19" s="38"/>
      <c r="IUR19" s="38"/>
      <c r="IUS19" s="38"/>
      <c r="IUT19" s="38"/>
      <c r="IUU19" s="38"/>
      <c r="IUV19" s="38"/>
      <c r="IUW19" s="38"/>
      <c r="IUX19" s="38"/>
      <c r="IUY19" s="38"/>
      <c r="IUZ19" s="38"/>
      <c r="IVA19" s="38"/>
      <c r="IVB19" s="38"/>
      <c r="IVC19" s="38"/>
      <c r="IVD19" s="38"/>
      <c r="IVE19" s="38"/>
      <c r="IVF19" s="38"/>
      <c r="IVG19" s="38"/>
      <c r="IVH19" s="38"/>
      <c r="IVI19" s="38"/>
      <c r="IVJ19" s="38"/>
      <c r="IVK19" s="38"/>
      <c r="IVL19" s="38"/>
      <c r="IVM19" s="38"/>
      <c r="IVN19" s="38"/>
      <c r="IVO19" s="38"/>
      <c r="IVP19" s="38"/>
      <c r="IVQ19" s="38"/>
      <c r="IVR19" s="38"/>
      <c r="IVS19" s="38"/>
      <c r="IVT19" s="38"/>
      <c r="IVU19" s="38"/>
      <c r="IVV19" s="38"/>
      <c r="IVW19" s="38"/>
      <c r="IVX19" s="38"/>
      <c r="IVY19" s="38"/>
      <c r="IVZ19" s="38"/>
      <c r="IWA19" s="38"/>
      <c r="IWB19" s="38"/>
      <c r="IWC19" s="38"/>
      <c r="IWD19" s="38"/>
      <c r="IWE19" s="38"/>
      <c r="IWF19" s="38"/>
      <c r="IWG19" s="38"/>
      <c r="IWH19" s="38"/>
      <c r="IWI19" s="38"/>
      <c r="IWJ19" s="38"/>
      <c r="IWK19" s="38"/>
      <c r="IWL19" s="38"/>
      <c r="IWM19" s="38"/>
      <c r="IWN19" s="38"/>
      <c r="IWO19" s="38"/>
      <c r="IWP19" s="38"/>
      <c r="IWQ19" s="38"/>
      <c r="IWR19" s="38"/>
      <c r="IWS19" s="38"/>
      <c r="IWT19" s="38"/>
      <c r="IWU19" s="38"/>
      <c r="IWV19" s="38"/>
      <c r="IWW19" s="38"/>
      <c r="IWX19" s="38"/>
      <c r="IWY19" s="38"/>
      <c r="IWZ19" s="38"/>
      <c r="IXA19" s="38"/>
      <c r="IXB19" s="38"/>
      <c r="IXC19" s="38"/>
      <c r="IXD19" s="38"/>
      <c r="IXE19" s="38"/>
      <c r="IXF19" s="38"/>
      <c r="IXG19" s="38"/>
      <c r="IXH19" s="38"/>
      <c r="IXI19" s="38"/>
      <c r="IXJ19" s="38"/>
      <c r="IXK19" s="38"/>
      <c r="IXL19" s="38"/>
      <c r="IXM19" s="38"/>
      <c r="IXN19" s="38"/>
      <c r="IXO19" s="38"/>
      <c r="IXP19" s="38"/>
      <c r="IXQ19" s="38"/>
      <c r="IXR19" s="38"/>
      <c r="IXS19" s="38"/>
      <c r="IXT19" s="38"/>
      <c r="IXU19" s="38"/>
      <c r="IXV19" s="38"/>
      <c r="IXW19" s="38"/>
      <c r="IXX19" s="38"/>
      <c r="IXY19" s="38"/>
      <c r="IXZ19" s="38"/>
      <c r="IYA19" s="38"/>
      <c r="IYB19" s="38"/>
      <c r="IYC19" s="38"/>
      <c r="IYD19" s="38"/>
      <c r="IYE19" s="38"/>
      <c r="IYF19" s="38"/>
      <c r="IYG19" s="38"/>
      <c r="IYH19" s="38"/>
      <c r="IYI19" s="38"/>
      <c r="IYJ19" s="38"/>
      <c r="IYK19" s="38"/>
      <c r="IYL19" s="38"/>
      <c r="IYM19" s="38"/>
      <c r="IYN19" s="38"/>
      <c r="IYO19" s="38"/>
      <c r="IYP19" s="38"/>
      <c r="IYQ19" s="38"/>
      <c r="IYR19" s="38"/>
      <c r="IYS19" s="38"/>
      <c r="IYT19" s="38"/>
      <c r="IYU19" s="38"/>
      <c r="IYV19" s="38"/>
      <c r="IYW19" s="38"/>
      <c r="IYX19" s="38"/>
      <c r="IYY19" s="38"/>
      <c r="IYZ19" s="38"/>
      <c r="IZA19" s="38"/>
      <c r="IZB19" s="38"/>
      <c r="IZC19" s="38"/>
      <c r="IZD19" s="38"/>
      <c r="IZE19" s="38"/>
      <c r="IZF19" s="38"/>
      <c r="IZG19" s="38"/>
      <c r="IZH19" s="38"/>
      <c r="IZI19" s="38"/>
      <c r="IZJ19" s="38"/>
      <c r="IZK19" s="38"/>
      <c r="IZL19" s="38"/>
      <c r="IZM19" s="38"/>
      <c r="IZN19" s="38"/>
      <c r="IZO19" s="38"/>
      <c r="IZP19" s="38"/>
      <c r="IZQ19" s="38"/>
      <c r="IZR19" s="38"/>
      <c r="IZS19" s="38"/>
      <c r="IZT19" s="38"/>
      <c r="IZU19" s="38"/>
      <c r="IZV19" s="38"/>
      <c r="IZW19" s="38"/>
      <c r="IZX19" s="38"/>
      <c r="IZY19" s="38"/>
      <c r="IZZ19" s="38"/>
      <c r="JAA19" s="38"/>
      <c r="JAB19" s="38"/>
      <c r="JAC19" s="38"/>
      <c r="JAD19" s="38"/>
      <c r="JAE19" s="38"/>
      <c r="JAF19" s="38"/>
      <c r="JAG19" s="38"/>
      <c r="JAH19" s="38"/>
      <c r="JAI19" s="38"/>
      <c r="JAJ19" s="38"/>
      <c r="JAK19" s="38"/>
      <c r="JAL19" s="38"/>
      <c r="JAM19" s="38"/>
      <c r="JAN19" s="38"/>
      <c r="JAO19" s="38"/>
      <c r="JAP19" s="38"/>
      <c r="JAQ19" s="38"/>
      <c r="JAR19" s="38"/>
      <c r="JAS19" s="38"/>
      <c r="JAT19" s="38"/>
      <c r="JAU19" s="38"/>
      <c r="JAV19" s="38"/>
      <c r="JAW19" s="38"/>
      <c r="JAX19" s="38"/>
      <c r="JAY19" s="38"/>
      <c r="JAZ19" s="38"/>
      <c r="JBA19" s="38"/>
      <c r="JBB19" s="38"/>
      <c r="JBC19" s="38"/>
      <c r="JBD19" s="38"/>
      <c r="JBE19" s="38"/>
      <c r="JBF19" s="38"/>
      <c r="JBG19" s="38"/>
      <c r="JBH19" s="38"/>
      <c r="JBI19" s="38"/>
      <c r="JBJ19" s="38"/>
      <c r="JBK19" s="38"/>
      <c r="JBL19" s="38"/>
      <c r="JBM19" s="38"/>
      <c r="JBN19" s="38"/>
      <c r="JBO19" s="38"/>
      <c r="JBP19" s="38"/>
      <c r="JBQ19" s="38"/>
      <c r="JBR19" s="38"/>
      <c r="JBS19" s="38"/>
      <c r="JBT19" s="38"/>
      <c r="JBU19" s="38"/>
      <c r="JBV19" s="38"/>
      <c r="JBW19" s="38"/>
      <c r="JBX19" s="38"/>
      <c r="JBY19" s="38"/>
      <c r="JBZ19" s="38"/>
      <c r="JCA19" s="38"/>
      <c r="JCB19" s="38"/>
      <c r="JCC19" s="38"/>
      <c r="JCD19" s="38"/>
      <c r="JCE19" s="38"/>
      <c r="JCF19" s="38"/>
      <c r="JCG19" s="38"/>
      <c r="JCH19" s="38"/>
      <c r="JCI19" s="38"/>
      <c r="JCJ19" s="38"/>
      <c r="JCK19" s="38"/>
      <c r="JCL19" s="38"/>
      <c r="JCM19" s="38"/>
      <c r="JCN19" s="38"/>
      <c r="JCO19" s="38"/>
      <c r="JCP19" s="38"/>
      <c r="JCQ19" s="38"/>
      <c r="JCR19" s="38"/>
      <c r="JCS19" s="38"/>
      <c r="JCT19" s="38"/>
      <c r="JCU19" s="38"/>
      <c r="JCV19" s="38"/>
      <c r="JCW19" s="38"/>
      <c r="JCX19" s="38"/>
      <c r="JCY19" s="38"/>
      <c r="JCZ19" s="38"/>
      <c r="JDA19" s="38"/>
      <c r="JDB19" s="38"/>
      <c r="JDC19" s="38"/>
      <c r="JDD19" s="38"/>
      <c r="JDE19" s="38"/>
      <c r="JDF19" s="38"/>
      <c r="JDG19" s="38"/>
      <c r="JDH19" s="38"/>
      <c r="JDI19" s="38"/>
      <c r="JDJ19" s="38"/>
      <c r="JDK19" s="38"/>
      <c r="JDL19" s="38"/>
      <c r="JDM19" s="38"/>
      <c r="JDN19" s="38"/>
      <c r="JDO19" s="38"/>
      <c r="JDP19" s="38"/>
      <c r="JDQ19" s="38"/>
      <c r="JDR19" s="38"/>
      <c r="JDS19" s="38"/>
      <c r="JDT19" s="38"/>
      <c r="JDU19" s="38"/>
      <c r="JDV19" s="38"/>
      <c r="JDW19" s="38"/>
      <c r="JDX19" s="38"/>
      <c r="JDY19" s="38"/>
      <c r="JDZ19" s="38"/>
      <c r="JEA19" s="38"/>
      <c r="JEB19" s="38"/>
      <c r="JEC19" s="38"/>
      <c r="JED19" s="38"/>
      <c r="JEE19" s="38"/>
      <c r="JEF19" s="38"/>
      <c r="JEG19" s="38"/>
      <c r="JEH19" s="38"/>
      <c r="JEI19" s="38"/>
      <c r="JEJ19" s="38"/>
      <c r="JEK19" s="38"/>
      <c r="JEL19" s="38"/>
      <c r="JEM19" s="38"/>
      <c r="JEN19" s="38"/>
      <c r="JEO19" s="38"/>
      <c r="JEP19" s="38"/>
      <c r="JEQ19" s="38"/>
      <c r="JER19" s="38"/>
      <c r="JES19" s="38"/>
      <c r="JET19" s="38"/>
      <c r="JEU19" s="38"/>
      <c r="JEV19" s="38"/>
      <c r="JEW19" s="38"/>
      <c r="JEX19" s="38"/>
      <c r="JEY19" s="38"/>
      <c r="JEZ19" s="38"/>
      <c r="JFA19" s="38"/>
      <c r="JFB19" s="38"/>
      <c r="JFC19" s="38"/>
      <c r="JFD19" s="38"/>
      <c r="JFE19" s="38"/>
      <c r="JFF19" s="38"/>
      <c r="JFG19" s="38"/>
      <c r="JFH19" s="38"/>
      <c r="JFI19" s="38"/>
      <c r="JFJ19" s="38"/>
      <c r="JFK19" s="38"/>
      <c r="JFL19" s="38"/>
      <c r="JFM19" s="38"/>
      <c r="JFN19" s="38"/>
      <c r="JFO19" s="38"/>
      <c r="JFP19" s="38"/>
      <c r="JFQ19" s="38"/>
      <c r="JFR19" s="38"/>
      <c r="JFS19" s="38"/>
      <c r="JFT19" s="38"/>
      <c r="JFU19" s="38"/>
      <c r="JFV19" s="38"/>
      <c r="JFW19" s="38"/>
      <c r="JFX19" s="38"/>
      <c r="JFY19" s="38"/>
      <c r="JFZ19" s="38"/>
      <c r="JGA19" s="38"/>
      <c r="JGB19" s="38"/>
      <c r="JGC19" s="38"/>
      <c r="JGD19" s="38"/>
      <c r="JGE19" s="38"/>
      <c r="JGF19" s="38"/>
      <c r="JGG19" s="38"/>
      <c r="JGH19" s="38"/>
      <c r="JGI19" s="38"/>
      <c r="JGJ19" s="38"/>
      <c r="JGK19" s="38"/>
      <c r="JGL19" s="38"/>
      <c r="JGM19" s="38"/>
      <c r="JGN19" s="38"/>
      <c r="JGO19" s="38"/>
      <c r="JGP19" s="38"/>
      <c r="JGQ19" s="38"/>
      <c r="JGR19" s="38"/>
      <c r="JGS19" s="38"/>
      <c r="JGT19" s="38"/>
      <c r="JGU19" s="38"/>
      <c r="JGV19" s="38"/>
      <c r="JGW19" s="38"/>
      <c r="JGX19" s="38"/>
      <c r="JGY19" s="38"/>
      <c r="JGZ19" s="38"/>
      <c r="JHA19" s="38"/>
      <c r="JHB19" s="38"/>
      <c r="JHC19" s="38"/>
      <c r="JHD19" s="38"/>
      <c r="JHE19" s="38"/>
      <c r="JHF19" s="38"/>
      <c r="JHG19" s="38"/>
      <c r="JHH19" s="38"/>
      <c r="JHI19" s="38"/>
      <c r="JHJ19" s="38"/>
      <c r="JHK19" s="38"/>
      <c r="JHL19" s="38"/>
      <c r="JHM19" s="38"/>
      <c r="JHN19" s="38"/>
      <c r="JHO19" s="38"/>
      <c r="JHP19" s="38"/>
      <c r="JHQ19" s="38"/>
      <c r="JHR19" s="38"/>
      <c r="JHS19" s="38"/>
      <c r="JHT19" s="38"/>
      <c r="JHU19" s="38"/>
      <c r="JHV19" s="38"/>
      <c r="JHW19" s="38"/>
      <c r="JHX19" s="38"/>
      <c r="JHY19" s="38"/>
      <c r="JHZ19" s="38"/>
      <c r="JIA19" s="38"/>
      <c r="JIB19" s="38"/>
      <c r="JIC19" s="38"/>
      <c r="JID19" s="38"/>
      <c r="JIE19" s="38"/>
      <c r="JIF19" s="38"/>
      <c r="JIG19" s="38"/>
      <c r="JIH19" s="38"/>
      <c r="JII19" s="38"/>
      <c r="JIJ19" s="38"/>
      <c r="JIK19" s="38"/>
      <c r="JIL19" s="38"/>
      <c r="JIM19" s="38"/>
      <c r="JIN19" s="38"/>
      <c r="JIO19" s="38"/>
      <c r="JIP19" s="38"/>
      <c r="JIQ19" s="38"/>
      <c r="JIR19" s="38"/>
      <c r="JIS19" s="38"/>
      <c r="JIT19" s="38"/>
      <c r="JIU19" s="38"/>
      <c r="JIV19" s="38"/>
      <c r="JIW19" s="38"/>
      <c r="JIX19" s="38"/>
      <c r="JIY19" s="38"/>
      <c r="JIZ19" s="38"/>
      <c r="JJA19" s="38"/>
      <c r="JJB19" s="38"/>
      <c r="JJC19" s="38"/>
      <c r="JJD19" s="38"/>
      <c r="JJE19" s="38"/>
      <c r="JJF19" s="38"/>
      <c r="JJG19" s="38"/>
      <c r="JJH19" s="38"/>
      <c r="JJI19" s="38"/>
      <c r="JJJ19" s="38"/>
      <c r="JJK19" s="38"/>
      <c r="JJL19" s="38"/>
      <c r="JJM19" s="38"/>
      <c r="JJN19" s="38"/>
      <c r="JJO19" s="38"/>
      <c r="JJP19" s="38"/>
      <c r="JJQ19" s="38"/>
      <c r="JJR19" s="38"/>
      <c r="JJS19" s="38"/>
      <c r="JJT19" s="38"/>
      <c r="JJU19" s="38"/>
      <c r="JJV19" s="38"/>
      <c r="JJW19" s="38"/>
      <c r="JJX19" s="38"/>
      <c r="JJY19" s="38"/>
      <c r="JJZ19" s="38"/>
      <c r="JKA19" s="38"/>
      <c r="JKB19" s="38"/>
      <c r="JKC19" s="38"/>
      <c r="JKD19" s="38"/>
      <c r="JKE19" s="38"/>
      <c r="JKF19" s="38"/>
      <c r="JKG19" s="38"/>
      <c r="JKH19" s="38"/>
      <c r="JKI19" s="38"/>
      <c r="JKJ19" s="38"/>
      <c r="JKK19" s="38"/>
      <c r="JKL19" s="38"/>
      <c r="JKM19" s="38"/>
      <c r="JKN19" s="38"/>
      <c r="JKO19" s="38"/>
      <c r="JKP19" s="38"/>
      <c r="JKQ19" s="38"/>
      <c r="JKR19" s="38"/>
      <c r="JKS19" s="38"/>
      <c r="JKT19" s="38"/>
      <c r="JKU19" s="38"/>
      <c r="JKV19" s="38"/>
      <c r="JKW19" s="38"/>
      <c r="JKX19" s="38"/>
      <c r="JKY19" s="38"/>
      <c r="JKZ19" s="38"/>
      <c r="JLA19" s="38"/>
      <c r="JLB19" s="38"/>
      <c r="JLC19" s="38"/>
      <c r="JLD19" s="38"/>
      <c r="JLE19" s="38"/>
      <c r="JLF19" s="38"/>
      <c r="JLG19" s="38"/>
      <c r="JLH19" s="38"/>
      <c r="JLI19" s="38"/>
      <c r="JLJ19" s="38"/>
      <c r="JLK19" s="38"/>
      <c r="JLL19" s="38"/>
      <c r="JLM19" s="38"/>
      <c r="JLN19" s="38"/>
      <c r="JLO19" s="38"/>
      <c r="JLP19" s="38"/>
      <c r="JLQ19" s="38"/>
      <c r="JLR19" s="38"/>
      <c r="JLS19" s="38"/>
      <c r="JLT19" s="38"/>
      <c r="JLU19" s="38"/>
      <c r="JLV19" s="38"/>
      <c r="JLW19" s="38"/>
      <c r="JLX19" s="38"/>
      <c r="JLY19" s="38"/>
      <c r="JLZ19" s="38"/>
      <c r="JMA19" s="38"/>
      <c r="JMB19" s="38"/>
      <c r="JMC19" s="38"/>
      <c r="JMD19" s="38"/>
      <c r="JME19" s="38"/>
      <c r="JMF19" s="38"/>
      <c r="JMG19" s="38"/>
      <c r="JMH19" s="38"/>
      <c r="JMI19" s="38"/>
      <c r="JMJ19" s="38"/>
      <c r="JMK19" s="38"/>
      <c r="JML19" s="38"/>
      <c r="JMM19" s="38"/>
      <c r="JMN19" s="38"/>
      <c r="JMO19" s="38"/>
      <c r="JMP19" s="38"/>
      <c r="JMQ19" s="38"/>
      <c r="JMR19" s="38"/>
      <c r="JMS19" s="38"/>
      <c r="JMT19" s="38"/>
      <c r="JMU19" s="38"/>
      <c r="JMV19" s="38"/>
      <c r="JMW19" s="38"/>
      <c r="JMX19" s="38"/>
      <c r="JMY19" s="38"/>
      <c r="JMZ19" s="38"/>
      <c r="JNA19" s="38"/>
      <c r="JNB19" s="38"/>
      <c r="JNC19" s="38"/>
      <c r="JND19" s="38"/>
      <c r="JNE19" s="38"/>
      <c r="JNF19" s="38"/>
      <c r="JNG19" s="38"/>
      <c r="JNH19" s="38"/>
      <c r="JNI19" s="38"/>
      <c r="JNJ19" s="38"/>
      <c r="JNK19" s="38"/>
      <c r="JNL19" s="38"/>
      <c r="JNM19" s="38"/>
      <c r="JNN19" s="38"/>
      <c r="JNO19" s="38"/>
      <c r="JNP19" s="38"/>
      <c r="JNQ19" s="38"/>
      <c r="JNR19" s="38"/>
      <c r="JNS19" s="38"/>
      <c r="JNT19" s="38"/>
      <c r="JNU19" s="38"/>
      <c r="JNV19" s="38"/>
      <c r="JNW19" s="38"/>
      <c r="JNX19" s="38"/>
      <c r="JNY19" s="38"/>
      <c r="JNZ19" s="38"/>
      <c r="JOA19" s="38"/>
      <c r="JOB19" s="38"/>
      <c r="JOC19" s="38"/>
      <c r="JOD19" s="38"/>
      <c r="JOE19" s="38"/>
      <c r="JOF19" s="38"/>
      <c r="JOG19" s="38"/>
      <c r="JOH19" s="38"/>
      <c r="JOI19" s="38"/>
      <c r="JOJ19" s="38"/>
      <c r="JOK19" s="38"/>
      <c r="JOL19" s="38"/>
      <c r="JOM19" s="38"/>
      <c r="JON19" s="38"/>
      <c r="JOO19" s="38"/>
      <c r="JOP19" s="38"/>
      <c r="JOQ19" s="38"/>
      <c r="JOR19" s="38"/>
      <c r="JOS19" s="38"/>
      <c r="JOT19" s="38"/>
      <c r="JOU19" s="38"/>
      <c r="JOV19" s="38"/>
      <c r="JOW19" s="38"/>
      <c r="JOX19" s="38"/>
      <c r="JOY19" s="38"/>
      <c r="JOZ19" s="38"/>
      <c r="JPA19" s="38"/>
      <c r="JPB19" s="38"/>
      <c r="JPC19" s="38"/>
      <c r="JPD19" s="38"/>
      <c r="JPE19" s="38"/>
      <c r="JPF19" s="38"/>
      <c r="JPG19" s="38"/>
      <c r="JPH19" s="38"/>
      <c r="JPI19" s="38"/>
      <c r="JPJ19" s="38"/>
      <c r="JPK19" s="38"/>
      <c r="JPL19" s="38"/>
      <c r="JPM19" s="38"/>
      <c r="JPN19" s="38"/>
      <c r="JPO19" s="38"/>
      <c r="JPP19" s="38"/>
      <c r="JPQ19" s="38"/>
      <c r="JPR19" s="38"/>
      <c r="JPS19" s="38"/>
      <c r="JPT19" s="38"/>
      <c r="JPU19" s="38"/>
      <c r="JPV19" s="38"/>
      <c r="JPW19" s="38"/>
      <c r="JPX19" s="38"/>
      <c r="JPY19" s="38"/>
      <c r="JPZ19" s="38"/>
      <c r="JQA19" s="38"/>
      <c r="JQB19" s="38"/>
      <c r="JQC19" s="38"/>
      <c r="JQD19" s="38"/>
      <c r="JQE19" s="38"/>
      <c r="JQF19" s="38"/>
      <c r="JQG19" s="38"/>
      <c r="JQH19" s="38"/>
      <c r="JQI19" s="38"/>
      <c r="JQJ19" s="38"/>
      <c r="JQK19" s="38"/>
      <c r="JQL19" s="38"/>
      <c r="JQM19" s="38"/>
      <c r="JQN19" s="38"/>
      <c r="JQO19" s="38"/>
      <c r="JQP19" s="38"/>
      <c r="JQQ19" s="38"/>
      <c r="JQR19" s="38"/>
      <c r="JQS19" s="38"/>
      <c r="JQT19" s="38"/>
      <c r="JQU19" s="38"/>
      <c r="JQV19" s="38"/>
      <c r="JQW19" s="38"/>
      <c r="JQX19" s="38"/>
      <c r="JQY19" s="38"/>
      <c r="JQZ19" s="38"/>
      <c r="JRA19" s="38"/>
      <c r="JRB19" s="38"/>
      <c r="JRC19" s="38"/>
      <c r="JRD19" s="38"/>
      <c r="JRE19" s="38"/>
      <c r="JRF19" s="38"/>
      <c r="JRG19" s="38"/>
      <c r="JRH19" s="38"/>
      <c r="JRI19" s="38"/>
      <c r="JRJ19" s="38"/>
      <c r="JRK19" s="38"/>
      <c r="JRL19" s="38"/>
      <c r="JRM19" s="38"/>
      <c r="JRN19" s="38"/>
      <c r="JRO19" s="38"/>
      <c r="JRP19" s="38"/>
      <c r="JRQ19" s="38"/>
      <c r="JRR19" s="38"/>
      <c r="JRS19" s="38"/>
      <c r="JRT19" s="38"/>
      <c r="JRU19" s="38"/>
      <c r="JRV19" s="38"/>
      <c r="JRW19" s="38"/>
      <c r="JRX19" s="38"/>
      <c r="JRY19" s="38"/>
      <c r="JRZ19" s="38"/>
      <c r="JSA19" s="38"/>
      <c r="JSB19" s="38"/>
      <c r="JSC19" s="38"/>
      <c r="JSD19" s="38"/>
      <c r="JSE19" s="38"/>
      <c r="JSF19" s="38"/>
      <c r="JSG19" s="38"/>
      <c r="JSH19" s="38"/>
      <c r="JSI19" s="38"/>
      <c r="JSJ19" s="38"/>
      <c r="JSK19" s="38"/>
      <c r="JSL19" s="38"/>
      <c r="JSM19" s="38"/>
      <c r="JSN19" s="38"/>
      <c r="JSO19" s="38"/>
      <c r="JSP19" s="38"/>
      <c r="JSQ19" s="38"/>
      <c r="JSR19" s="38"/>
      <c r="JSS19" s="38"/>
      <c r="JST19" s="38"/>
      <c r="JSU19" s="38"/>
      <c r="JSV19" s="38"/>
      <c r="JSW19" s="38"/>
      <c r="JSX19" s="38"/>
      <c r="JSY19" s="38"/>
      <c r="JSZ19" s="38"/>
      <c r="JTA19" s="38"/>
      <c r="JTB19" s="38"/>
      <c r="JTC19" s="38"/>
      <c r="JTD19" s="38"/>
      <c r="JTE19" s="38"/>
      <c r="JTF19" s="38"/>
      <c r="JTG19" s="38"/>
      <c r="JTH19" s="38"/>
      <c r="JTI19" s="38"/>
      <c r="JTJ19" s="38"/>
      <c r="JTK19" s="38"/>
      <c r="JTL19" s="38"/>
      <c r="JTM19" s="38"/>
      <c r="JTN19" s="38"/>
      <c r="JTO19" s="38"/>
      <c r="JTP19" s="38"/>
      <c r="JTQ19" s="38"/>
      <c r="JTR19" s="38"/>
      <c r="JTS19" s="38"/>
      <c r="JTT19" s="38"/>
      <c r="JTU19" s="38"/>
      <c r="JTV19" s="38"/>
      <c r="JTW19" s="38"/>
      <c r="JTX19" s="38"/>
      <c r="JTY19" s="38"/>
      <c r="JTZ19" s="38"/>
      <c r="JUA19" s="38"/>
      <c r="JUB19" s="38"/>
      <c r="JUC19" s="38"/>
      <c r="JUD19" s="38"/>
      <c r="JUE19" s="38"/>
      <c r="JUF19" s="38"/>
      <c r="JUG19" s="38"/>
      <c r="JUH19" s="38"/>
      <c r="JUI19" s="38"/>
      <c r="JUJ19" s="38"/>
      <c r="JUK19" s="38"/>
      <c r="JUL19" s="38"/>
      <c r="JUM19" s="38"/>
      <c r="JUN19" s="38"/>
      <c r="JUO19" s="38"/>
      <c r="JUP19" s="38"/>
      <c r="JUQ19" s="38"/>
      <c r="JUR19" s="38"/>
      <c r="JUS19" s="38"/>
      <c r="JUT19" s="38"/>
      <c r="JUU19" s="38"/>
      <c r="JUV19" s="38"/>
      <c r="JUW19" s="38"/>
      <c r="JUX19" s="38"/>
      <c r="JUY19" s="38"/>
      <c r="JUZ19" s="38"/>
      <c r="JVA19" s="38"/>
      <c r="JVB19" s="38"/>
      <c r="JVC19" s="38"/>
      <c r="JVD19" s="38"/>
      <c r="JVE19" s="38"/>
      <c r="JVF19" s="38"/>
      <c r="JVG19" s="38"/>
      <c r="JVH19" s="38"/>
      <c r="JVI19" s="38"/>
      <c r="JVJ19" s="38"/>
      <c r="JVK19" s="38"/>
      <c r="JVL19" s="38"/>
      <c r="JVM19" s="38"/>
      <c r="JVN19" s="38"/>
      <c r="JVO19" s="38"/>
      <c r="JVP19" s="38"/>
      <c r="JVQ19" s="38"/>
      <c r="JVR19" s="38"/>
      <c r="JVS19" s="38"/>
      <c r="JVT19" s="38"/>
      <c r="JVU19" s="38"/>
      <c r="JVV19" s="38"/>
      <c r="JVW19" s="38"/>
      <c r="JVX19" s="38"/>
      <c r="JVY19" s="38"/>
      <c r="JVZ19" s="38"/>
      <c r="JWA19" s="38"/>
      <c r="JWB19" s="38"/>
      <c r="JWC19" s="38"/>
      <c r="JWD19" s="38"/>
      <c r="JWE19" s="38"/>
      <c r="JWF19" s="38"/>
      <c r="JWG19" s="38"/>
      <c r="JWH19" s="38"/>
      <c r="JWI19" s="38"/>
      <c r="JWJ19" s="38"/>
      <c r="JWK19" s="38"/>
      <c r="JWL19" s="38"/>
      <c r="JWM19" s="38"/>
      <c r="JWN19" s="38"/>
      <c r="JWO19" s="38"/>
      <c r="JWP19" s="38"/>
      <c r="JWQ19" s="38"/>
      <c r="JWR19" s="38"/>
      <c r="JWS19" s="38"/>
      <c r="JWT19" s="38"/>
      <c r="JWU19" s="38"/>
      <c r="JWV19" s="38"/>
      <c r="JWW19" s="38"/>
      <c r="JWX19" s="38"/>
      <c r="JWY19" s="38"/>
      <c r="JWZ19" s="38"/>
      <c r="JXA19" s="38"/>
      <c r="JXB19" s="38"/>
      <c r="JXC19" s="38"/>
      <c r="JXD19" s="38"/>
      <c r="JXE19" s="38"/>
      <c r="JXF19" s="38"/>
      <c r="JXG19" s="38"/>
      <c r="JXH19" s="38"/>
      <c r="JXI19" s="38"/>
      <c r="JXJ19" s="38"/>
      <c r="JXK19" s="38"/>
      <c r="JXL19" s="38"/>
      <c r="JXM19" s="38"/>
      <c r="JXN19" s="38"/>
      <c r="JXO19" s="38"/>
      <c r="JXP19" s="38"/>
      <c r="JXQ19" s="38"/>
      <c r="JXR19" s="38"/>
      <c r="JXS19" s="38"/>
      <c r="JXT19" s="38"/>
      <c r="JXU19" s="38"/>
      <c r="JXV19" s="38"/>
      <c r="JXW19" s="38"/>
      <c r="JXX19" s="38"/>
      <c r="JXY19" s="38"/>
      <c r="JXZ19" s="38"/>
      <c r="JYA19" s="38"/>
      <c r="JYB19" s="38"/>
      <c r="JYC19" s="38"/>
      <c r="JYD19" s="38"/>
      <c r="JYE19" s="38"/>
      <c r="JYF19" s="38"/>
      <c r="JYG19" s="38"/>
      <c r="JYH19" s="38"/>
      <c r="JYI19" s="38"/>
      <c r="JYJ19" s="38"/>
      <c r="JYK19" s="38"/>
      <c r="JYL19" s="38"/>
      <c r="JYM19" s="38"/>
      <c r="JYN19" s="38"/>
      <c r="JYO19" s="38"/>
      <c r="JYP19" s="38"/>
      <c r="JYQ19" s="38"/>
      <c r="JYR19" s="38"/>
      <c r="JYS19" s="38"/>
      <c r="JYT19" s="38"/>
      <c r="JYU19" s="38"/>
      <c r="JYV19" s="38"/>
      <c r="JYW19" s="38"/>
      <c r="JYX19" s="38"/>
      <c r="JYY19" s="38"/>
      <c r="JYZ19" s="38"/>
      <c r="JZA19" s="38"/>
      <c r="JZB19" s="38"/>
      <c r="JZC19" s="38"/>
      <c r="JZD19" s="38"/>
      <c r="JZE19" s="38"/>
      <c r="JZF19" s="38"/>
      <c r="JZG19" s="38"/>
      <c r="JZH19" s="38"/>
      <c r="JZI19" s="38"/>
      <c r="JZJ19" s="38"/>
      <c r="JZK19" s="38"/>
      <c r="JZL19" s="38"/>
      <c r="JZM19" s="38"/>
      <c r="JZN19" s="38"/>
      <c r="JZO19" s="38"/>
      <c r="JZP19" s="38"/>
      <c r="JZQ19" s="38"/>
      <c r="JZR19" s="38"/>
      <c r="JZS19" s="38"/>
      <c r="JZT19" s="38"/>
      <c r="JZU19" s="38"/>
      <c r="JZV19" s="38"/>
      <c r="JZW19" s="38"/>
      <c r="JZX19" s="38"/>
      <c r="JZY19" s="38"/>
      <c r="JZZ19" s="38"/>
      <c r="KAA19" s="38"/>
      <c r="KAB19" s="38"/>
      <c r="KAC19" s="38"/>
      <c r="KAD19" s="38"/>
      <c r="KAE19" s="38"/>
      <c r="KAF19" s="38"/>
      <c r="KAG19" s="38"/>
      <c r="KAH19" s="38"/>
      <c r="KAI19" s="38"/>
      <c r="KAJ19" s="38"/>
      <c r="KAK19" s="38"/>
      <c r="KAL19" s="38"/>
      <c r="KAM19" s="38"/>
      <c r="KAN19" s="38"/>
      <c r="KAO19" s="38"/>
      <c r="KAP19" s="38"/>
      <c r="KAQ19" s="38"/>
      <c r="KAR19" s="38"/>
      <c r="KAS19" s="38"/>
      <c r="KAT19" s="38"/>
      <c r="KAU19" s="38"/>
      <c r="KAV19" s="38"/>
      <c r="KAW19" s="38"/>
      <c r="KAX19" s="38"/>
      <c r="KAY19" s="38"/>
      <c r="KAZ19" s="38"/>
      <c r="KBA19" s="38"/>
      <c r="KBB19" s="38"/>
      <c r="KBC19" s="38"/>
      <c r="KBD19" s="38"/>
      <c r="KBE19" s="38"/>
      <c r="KBF19" s="38"/>
      <c r="KBG19" s="38"/>
      <c r="KBH19" s="38"/>
      <c r="KBI19" s="38"/>
      <c r="KBJ19" s="38"/>
      <c r="KBK19" s="38"/>
      <c r="KBL19" s="38"/>
      <c r="KBM19" s="38"/>
      <c r="KBN19" s="38"/>
      <c r="KBO19" s="38"/>
      <c r="KBP19" s="38"/>
      <c r="KBQ19" s="38"/>
      <c r="KBR19" s="38"/>
      <c r="KBS19" s="38"/>
      <c r="KBT19" s="38"/>
      <c r="KBU19" s="38"/>
      <c r="KBV19" s="38"/>
      <c r="KBW19" s="38"/>
      <c r="KBX19" s="38"/>
      <c r="KBY19" s="38"/>
      <c r="KBZ19" s="38"/>
      <c r="KCA19" s="38"/>
      <c r="KCB19" s="38"/>
      <c r="KCC19" s="38"/>
      <c r="KCD19" s="38"/>
      <c r="KCE19" s="38"/>
      <c r="KCF19" s="38"/>
      <c r="KCG19" s="38"/>
      <c r="KCH19" s="38"/>
      <c r="KCI19" s="38"/>
      <c r="KCJ19" s="38"/>
      <c r="KCK19" s="38"/>
      <c r="KCL19" s="38"/>
      <c r="KCM19" s="38"/>
      <c r="KCN19" s="38"/>
      <c r="KCO19" s="38"/>
      <c r="KCP19" s="38"/>
      <c r="KCQ19" s="38"/>
      <c r="KCR19" s="38"/>
      <c r="KCS19" s="38"/>
      <c r="KCT19" s="38"/>
      <c r="KCU19" s="38"/>
      <c r="KCV19" s="38"/>
      <c r="KCW19" s="38"/>
      <c r="KCX19" s="38"/>
      <c r="KCY19" s="38"/>
      <c r="KCZ19" s="38"/>
      <c r="KDA19" s="38"/>
      <c r="KDB19" s="38"/>
      <c r="KDC19" s="38"/>
      <c r="KDD19" s="38"/>
      <c r="KDE19" s="38"/>
      <c r="KDF19" s="38"/>
      <c r="KDG19" s="38"/>
      <c r="KDH19" s="38"/>
      <c r="KDI19" s="38"/>
      <c r="KDJ19" s="38"/>
      <c r="KDK19" s="38"/>
      <c r="KDL19" s="38"/>
      <c r="KDM19" s="38"/>
      <c r="KDN19" s="38"/>
      <c r="KDO19" s="38"/>
      <c r="KDP19" s="38"/>
      <c r="KDQ19" s="38"/>
      <c r="KDR19" s="38"/>
      <c r="KDS19" s="38"/>
      <c r="KDT19" s="38"/>
      <c r="KDU19" s="38"/>
      <c r="KDV19" s="38"/>
      <c r="KDW19" s="38"/>
      <c r="KDX19" s="38"/>
      <c r="KDY19" s="38"/>
      <c r="KDZ19" s="38"/>
      <c r="KEA19" s="38"/>
      <c r="KEB19" s="38"/>
      <c r="KEC19" s="38"/>
      <c r="KED19" s="38"/>
      <c r="KEE19" s="38"/>
      <c r="KEF19" s="38"/>
      <c r="KEG19" s="38"/>
      <c r="KEH19" s="38"/>
      <c r="KEI19" s="38"/>
      <c r="KEJ19" s="38"/>
      <c r="KEK19" s="38"/>
      <c r="KEL19" s="38"/>
      <c r="KEM19" s="38"/>
      <c r="KEN19" s="38"/>
      <c r="KEO19" s="38"/>
      <c r="KEP19" s="38"/>
      <c r="KEQ19" s="38"/>
      <c r="KER19" s="38"/>
      <c r="KES19" s="38"/>
      <c r="KET19" s="38"/>
      <c r="KEU19" s="38"/>
      <c r="KEV19" s="38"/>
      <c r="KEW19" s="38"/>
      <c r="KEX19" s="38"/>
      <c r="KEY19" s="38"/>
      <c r="KEZ19" s="38"/>
      <c r="KFA19" s="38"/>
      <c r="KFB19" s="38"/>
      <c r="KFC19" s="38"/>
      <c r="KFD19" s="38"/>
      <c r="KFE19" s="38"/>
      <c r="KFF19" s="38"/>
      <c r="KFG19" s="38"/>
      <c r="KFH19" s="38"/>
      <c r="KFI19" s="38"/>
      <c r="KFJ19" s="38"/>
      <c r="KFK19" s="38"/>
      <c r="KFL19" s="38"/>
      <c r="KFM19" s="38"/>
      <c r="KFN19" s="38"/>
      <c r="KFO19" s="38"/>
      <c r="KFP19" s="38"/>
      <c r="KFQ19" s="38"/>
      <c r="KFR19" s="38"/>
      <c r="KFS19" s="38"/>
      <c r="KFT19" s="38"/>
      <c r="KFU19" s="38"/>
      <c r="KFV19" s="38"/>
      <c r="KFW19" s="38"/>
      <c r="KFX19" s="38"/>
      <c r="KFY19" s="38"/>
      <c r="KFZ19" s="38"/>
      <c r="KGA19" s="38"/>
      <c r="KGB19" s="38"/>
      <c r="KGC19" s="38"/>
      <c r="KGD19" s="38"/>
      <c r="KGE19" s="38"/>
      <c r="KGF19" s="38"/>
      <c r="KGG19" s="38"/>
      <c r="KGH19" s="38"/>
      <c r="KGI19" s="38"/>
      <c r="KGJ19" s="38"/>
      <c r="KGK19" s="38"/>
      <c r="KGL19" s="38"/>
      <c r="KGM19" s="38"/>
      <c r="KGN19" s="38"/>
      <c r="KGO19" s="38"/>
      <c r="KGP19" s="38"/>
      <c r="KGQ19" s="38"/>
      <c r="KGR19" s="38"/>
      <c r="KGS19" s="38"/>
      <c r="KGT19" s="38"/>
      <c r="KGU19" s="38"/>
      <c r="KGV19" s="38"/>
      <c r="KGW19" s="38"/>
      <c r="KGX19" s="38"/>
      <c r="KGY19" s="38"/>
      <c r="KGZ19" s="38"/>
      <c r="KHA19" s="38"/>
      <c r="KHB19" s="38"/>
      <c r="KHC19" s="38"/>
      <c r="KHD19" s="38"/>
      <c r="KHE19" s="38"/>
      <c r="KHF19" s="38"/>
      <c r="KHG19" s="38"/>
      <c r="KHH19" s="38"/>
      <c r="KHI19" s="38"/>
      <c r="KHJ19" s="38"/>
      <c r="KHK19" s="38"/>
      <c r="KHL19" s="38"/>
      <c r="KHM19" s="38"/>
      <c r="KHN19" s="38"/>
      <c r="KHO19" s="38"/>
      <c r="KHP19" s="38"/>
      <c r="KHQ19" s="38"/>
      <c r="KHR19" s="38"/>
      <c r="KHS19" s="38"/>
      <c r="KHT19" s="38"/>
      <c r="KHU19" s="38"/>
      <c r="KHV19" s="38"/>
      <c r="KHW19" s="38"/>
      <c r="KHX19" s="38"/>
      <c r="KHY19" s="38"/>
      <c r="KHZ19" s="38"/>
      <c r="KIA19" s="38"/>
      <c r="KIB19" s="38"/>
      <c r="KIC19" s="38"/>
      <c r="KID19" s="38"/>
      <c r="KIE19" s="38"/>
      <c r="KIF19" s="38"/>
      <c r="KIG19" s="38"/>
      <c r="KIH19" s="38"/>
      <c r="KII19" s="38"/>
      <c r="KIJ19" s="38"/>
      <c r="KIK19" s="38"/>
      <c r="KIL19" s="38"/>
      <c r="KIM19" s="38"/>
      <c r="KIN19" s="38"/>
      <c r="KIO19" s="38"/>
      <c r="KIP19" s="38"/>
      <c r="KIQ19" s="38"/>
      <c r="KIR19" s="38"/>
      <c r="KIS19" s="38"/>
      <c r="KIT19" s="38"/>
      <c r="KIU19" s="38"/>
      <c r="KIV19" s="38"/>
      <c r="KIW19" s="38"/>
      <c r="KIX19" s="38"/>
      <c r="KIY19" s="38"/>
      <c r="KIZ19" s="38"/>
      <c r="KJA19" s="38"/>
      <c r="KJB19" s="38"/>
      <c r="KJC19" s="38"/>
      <c r="KJD19" s="38"/>
      <c r="KJE19" s="38"/>
      <c r="KJF19" s="38"/>
      <c r="KJG19" s="38"/>
      <c r="KJH19" s="38"/>
      <c r="KJI19" s="38"/>
      <c r="KJJ19" s="38"/>
      <c r="KJK19" s="38"/>
      <c r="KJL19" s="38"/>
      <c r="KJM19" s="38"/>
      <c r="KJN19" s="38"/>
      <c r="KJO19" s="38"/>
      <c r="KJP19" s="38"/>
      <c r="KJQ19" s="38"/>
      <c r="KJR19" s="38"/>
      <c r="KJS19" s="38"/>
      <c r="KJT19" s="38"/>
      <c r="KJU19" s="38"/>
      <c r="KJV19" s="38"/>
      <c r="KJW19" s="38"/>
      <c r="KJX19" s="38"/>
      <c r="KJY19" s="38"/>
      <c r="KJZ19" s="38"/>
      <c r="KKA19" s="38"/>
      <c r="KKB19" s="38"/>
      <c r="KKC19" s="38"/>
      <c r="KKD19" s="38"/>
      <c r="KKE19" s="38"/>
      <c r="KKF19" s="38"/>
      <c r="KKG19" s="38"/>
      <c r="KKH19" s="38"/>
      <c r="KKI19" s="38"/>
      <c r="KKJ19" s="38"/>
      <c r="KKK19" s="38"/>
      <c r="KKL19" s="38"/>
      <c r="KKM19" s="38"/>
      <c r="KKN19" s="38"/>
      <c r="KKO19" s="38"/>
      <c r="KKP19" s="38"/>
      <c r="KKQ19" s="38"/>
      <c r="KKR19" s="38"/>
      <c r="KKS19" s="38"/>
      <c r="KKT19" s="38"/>
      <c r="KKU19" s="38"/>
      <c r="KKV19" s="38"/>
      <c r="KKW19" s="38"/>
      <c r="KKX19" s="38"/>
      <c r="KKY19" s="38"/>
      <c r="KKZ19" s="38"/>
      <c r="KLA19" s="38"/>
      <c r="KLB19" s="38"/>
      <c r="KLC19" s="38"/>
      <c r="KLD19" s="38"/>
      <c r="KLE19" s="38"/>
      <c r="KLF19" s="38"/>
      <c r="KLG19" s="38"/>
      <c r="KLH19" s="38"/>
      <c r="KLI19" s="38"/>
      <c r="KLJ19" s="38"/>
      <c r="KLK19" s="38"/>
      <c r="KLL19" s="38"/>
      <c r="KLM19" s="38"/>
      <c r="KLN19" s="38"/>
      <c r="KLO19" s="38"/>
      <c r="KLP19" s="38"/>
      <c r="KLQ19" s="38"/>
      <c r="KLR19" s="38"/>
      <c r="KLS19" s="38"/>
      <c r="KLT19" s="38"/>
      <c r="KLU19" s="38"/>
      <c r="KLV19" s="38"/>
      <c r="KLW19" s="38"/>
      <c r="KLX19" s="38"/>
      <c r="KLY19" s="38"/>
      <c r="KLZ19" s="38"/>
      <c r="KMA19" s="38"/>
      <c r="KMB19" s="38"/>
      <c r="KMC19" s="38"/>
      <c r="KMD19" s="38"/>
      <c r="KME19" s="38"/>
      <c r="KMF19" s="38"/>
      <c r="KMG19" s="38"/>
      <c r="KMH19" s="38"/>
      <c r="KMI19" s="38"/>
      <c r="KMJ19" s="38"/>
      <c r="KMK19" s="38"/>
      <c r="KML19" s="38"/>
      <c r="KMM19" s="38"/>
      <c r="KMN19" s="38"/>
      <c r="KMO19" s="38"/>
      <c r="KMP19" s="38"/>
      <c r="KMQ19" s="38"/>
      <c r="KMR19" s="38"/>
      <c r="KMS19" s="38"/>
      <c r="KMT19" s="38"/>
      <c r="KMU19" s="38"/>
      <c r="KMV19" s="38"/>
      <c r="KMW19" s="38"/>
      <c r="KMX19" s="38"/>
      <c r="KMY19" s="38"/>
      <c r="KMZ19" s="38"/>
      <c r="KNA19" s="38"/>
      <c r="KNB19" s="38"/>
      <c r="KNC19" s="38"/>
      <c r="KND19" s="38"/>
      <c r="KNE19" s="38"/>
      <c r="KNF19" s="38"/>
      <c r="KNG19" s="38"/>
      <c r="KNH19" s="38"/>
      <c r="KNI19" s="38"/>
      <c r="KNJ19" s="38"/>
      <c r="KNK19" s="38"/>
      <c r="KNL19" s="38"/>
      <c r="KNM19" s="38"/>
      <c r="KNN19" s="38"/>
      <c r="KNO19" s="38"/>
      <c r="KNP19" s="38"/>
      <c r="KNQ19" s="38"/>
      <c r="KNR19" s="38"/>
      <c r="KNS19" s="38"/>
      <c r="KNT19" s="38"/>
      <c r="KNU19" s="38"/>
      <c r="KNV19" s="38"/>
      <c r="KNW19" s="38"/>
      <c r="KNX19" s="38"/>
      <c r="KNY19" s="38"/>
      <c r="KNZ19" s="38"/>
      <c r="KOA19" s="38"/>
      <c r="KOB19" s="38"/>
      <c r="KOC19" s="38"/>
      <c r="KOD19" s="38"/>
      <c r="KOE19" s="38"/>
      <c r="KOF19" s="38"/>
      <c r="KOG19" s="38"/>
      <c r="KOH19" s="38"/>
      <c r="KOI19" s="38"/>
      <c r="KOJ19" s="38"/>
      <c r="KOK19" s="38"/>
      <c r="KOL19" s="38"/>
      <c r="KOM19" s="38"/>
      <c r="KON19" s="38"/>
      <c r="KOO19" s="38"/>
      <c r="KOP19" s="38"/>
      <c r="KOQ19" s="38"/>
      <c r="KOR19" s="38"/>
      <c r="KOS19" s="38"/>
      <c r="KOT19" s="38"/>
      <c r="KOU19" s="38"/>
      <c r="KOV19" s="38"/>
      <c r="KOW19" s="38"/>
      <c r="KOX19" s="38"/>
      <c r="KOY19" s="38"/>
      <c r="KOZ19" s="38"/>
      <c r="KPA19" s="38"/>
      <c r="KPB19" s="38"/>
      <c r="KPC19" s="38"/>
      <c r="KPD19" s="38"/>
      <c r="KPE19" s="38"/>
      <c r="KPF19" s="38"/>
      <c r="KPG19" s="38"/>
      <c r="KPH19" s="38"/>
      <c r="KPI19" s="38"/>
      <c r="KPJ19" s="38"/>
      <c r="KPK19" s="38"/>
      <c r="KPL19" s="38"/>
      <c r="KPM19" s="38"/>
      <c r="KPN19" s="38"/>
      <c r="KPO19" s="38"/>
      <c r="KPP19" s="38"/>
      <c r="KPQ19" s="38"/>
      <c r="KPR19" s="38"/>
      <c r="KPS19" s="38"/>
      <c r="KPT19" s="38"/>
      <c r="KPU19" s="38"/>
      <c r="KPV19" s="38"/>
      <c r="KPW19" s="38"/>
      <c r="KPX19" s="38"/>
      <c r="KPY19" s="38"/>
      <c r="KPZ19" s="38"/>
      <c r="KQA19" s="38"/>
      <c r="KQB19" s="38"/>
      <c r="KQC19" s="38"/>
      <c r="KQD19" s="38"/>
      <c r="KQE19" s="38"/>
      <c r="KQF19" s="38"/>
      <c r="KQG19" s="38"/>
      <c r="KQH19" s="38"/>
      <c r="KQI19" s="38"/>
      <c r="KQJ19" s="38"/>
      <c r="KQK19" s="38"/>
      <c r="KQL19" s="38"/>
      <c r="KQM19" s="38"/>
      <c r="KQN19" s="38"/>
      <c r="KQO19" s="38"/>
      <c r="KQP19" s="38"/>
      <c r="KQQ19" s="38"/>
      <c r="KQR19" s="38"/>
      <c r="KQS19" s="38"/>
      <c r="KQT19" s="38"/>
      <c r="KQU19" s="38"/>
      <c r="KQV19" s="38"/>
      <c r="KQW19" s="38"/>
      <c r="KQX19" s="38"/>
      <c r="KQY19" s="38"/>
      <c r="KQZ19" s="38"/>
      <c r="KRA19" s="38"/>
      <c r="KRB19" s="38"/>
      <c r="KRC19" s="38"/>
      <c r="KRD19" s="38"/>
      <c r="KRE19" s="38"/>
      <c r="KRF19" s="38"/>
      <c r="KRG19" s="38"/>
      <c r="KRH19" s="38"/>
      <c r="KRI19" s="38"/>
      <c r="KRJ19" s="38"/>
      <c r="KRK19" s="38"/>
      <c r="KRL19" s="38"/>
      <c r="KRM19" s="38"/>
      <c r="KRN19" s="38"/>
      <c r="KRO19" s="38"/>
      <c r="KRP19" s="38"/>
      <c r="KRQ19" s="38"/>
      <c r="KRR19" s="38"/>
      <c r="KRS19" s="38"/>
      <c r="KRT19" s="38"/>
      <c r="KRU19" s="38"/>
      <c r="KRV19" s="38"/>
      <c r="KRW19" s="38"/>
      <c r="KRX19" s="38"/>
      <c r="KRY19" s="38"/>
      <c r="KRZ19" s="38"/>
      <c r="KSA19" s="38"/>
      <c r="KSB19" s="38"/>
      <c r="KSC19" s="38"/>
      <c r="KSD19" s="38"/>
      <c r="KSE19" s="38"/>
      <c r="KSF19" s="38"/>
      <c r="KSG19" s="38"/>
      <c r="KSH19" s="38"/>
      <c r="KSI19" s="38"/>
      <c r="KSJ19" s="38"/>
      <c r="KSK19" s="38"/>
      <c r="KSL19" s="38"/>
      <c r="KSM19" s="38"/>
      <c r="KSN19" s="38"/>
      <c r="KSO19" s="38"/>
      <c r="KSP19" s="38"/>
      <c r="KSQ19" s="38"/>
      <c r="KSR19" s="38"/>
      <c r="KSS19" s="38"/>
      <c r="KST19" s="38"/>
      <c r="KSU19" s="38"/>
      <c r="KSV19" s="38"/>
      <c r="KSW19" s="38"/>
      <c r="KSX19" s="38"/>
      <c r="KSY19" s="38"/>
      <c r="KSZ19" s="38"/>
      <c r="KTA19" s="38"/>
      <c r="KTB19" s="38"/>
      <c r="KTC19" s="38"/>
      <c r="KTD19" s="38"/>
      <c r="KTE19" s="38"/>
      <c r="KTF19" s="38"/>
      <c r="KTG19" s="38"/>
      <c r="KTH19" s="38"/>
      <c r="KTI19" s="38"/>
      <c r="KTJ19" s="38"/>
      <c r="KTK19" s="38"/>
      <c r="KTL19" s="38"/>
      <c r="KTM19" s="38"/>
      <c r="KTN19" s="38"/>
      <c r="KTO19" s="38"/>
      <c r="KTP19" s="38"/>
      <c r="KTQ19" s="38"/>
      <c r="KTR19" s="38"/>
      <c r="KTS19" s="38"/>
      <c r="KTT19" s="38"/>
      <c r="KTU19" s="38"/>
      <c r="KTV19" s="38"/>
      <c r="KTW19" s="38"/>
      <c r="KTX19" s="38"/>
      <c r="KTY19" s="38"/>
      <c r="KTZ19" s="38"/>
      <c r="KUA19" s="38"/>
      <c r="KUB19" s="38"/>
      <c r="KUC19" s="38"/>
      <c r="KUD19" s="38"/>
      <c r="KUE19" s="38"/>
      <c r="KUF19" s="38"/>
      <c r="KUG19" s="38"/>
      <c r="KUH19" s="38"/>
      <c r="KUI19" s="38"/>
      <c r="KUJ19" s="38"/>
      <c r="KUK19" s="38"/>
      <c r="KUL19" s="38"/>
      <c r="KUM19" s="38"/>
      <c r="KUN19" s="38"/>
      <c r="KUO19" s="38"/>
      <c r="KUP19" s="38"/>
      <c r="KUQ19" s="38"/>
      <c r="KUR19" s="38"/>
      <c r="KUS19" s="38"/>
      <c r="KUT19" s="38"/>
      <c r="KUU19" s="38"/>
      <c r="KUV19" s="38"/>
      <c r="KUW19" s="38"/>
      <c r="KUX19" s="38"/>
      <c r="KUY19" s="38"/>
      <c r="KUZ19" s="38"/>
      <c r="KVA19" s="38"/>
      <c r="KVB19" s="38"/>
      <c r="KVC19" s="38"/>
      <c r="KVD19" s="38"/>
      <c r="KVE19" s="38"/>
      <c r="KVF19" s="38"/>
      <c r="KVG19" s="38"/>
      <c r="KVH19" s="38"/>
      <c r="KVI19" s="38"/>
      <c r="KVJ19" s="38"/>
      <c r="KVK19" s="38"/>
      <c r="KVL19" s="38"/>
      <c r="KVM19" s="38"/>
      <c r="KVN19" s="38"/>
      <c r="KVO19" s="38"/>
      <c r="KVP19" s="38"/>
      <c r="KVQ19" s="38"/>
      <c r="KVR19" s="38"/>
      <c r="KVS19" s="38"/>
      <c r="KVT19" s="38"/>
      <c r="KVU19" s="38"/>
      <c r="KVV19" s="38"/>
      <c r="KVW19" s="38"/>
      <c r="KVX19" s="38"/>
      <c r="KVY19" s="38"/>
      <c r="KVZ19" s="38"/>
      <c r="KWA19" s="38"/>
      <c r="KWB19" s="38"/>
      <c r="KWC19" s="38"/>
      <c r="KWD19" s="38"/>
      <c r="KWE19" s="38"/>
      <c r="KWF19" s="38"/>
      <c r="KWG19" s="38"/>
      <c r="KWH19" s="38"/>
      <c r="KWI19" s="38"/>
      <c r="KWJ19" s="38"/>
      <c r="KWK19" s="38"/>
      <c r="KWL19" s="38"/>
      <c r="KWM19" s="38"/>
      <c r="KWN19" s="38"/>
      <c r="KWO19" s="38"/>
      <c r="KWP19" s="38"/>
      <c r="KWQ19" s="38"/>
      <c r="KWR19" s="38"/>
      <c r="KWS19" s="38"/>
      <c r="KWT19" s="38"/>
      <c r="KWU19" s="38"/>
      <c r="KWV19" s="38"/>
      <c r="KWW19" s="38"/>
      <c r="KWX19" s="38"/>
      <c r="KWY19" s="38"/>
      <c r="KWZ19" s="38"/>
      <c r="KXA19" s="38"/>
      <c r="KXB19" s="38"/>
      <c r="KXC19" s="38"/>
      <c r="KXD19" s="38"/>
      <c r="KXE19" s="38"/>
      <c r="KXF19" s="38"/>
      <c r="KXG19" s="38"/>
      <c r="KXH19" s="38"/>
      <c r="KXI19" s="38"/>
      <c r="KXJ19" s="38"/>
      <c r="KXK19" s="38"/>
      <c r="KXL19" s="38"/>
      <c r="KXM19" s="38"/>
      <c r="KXN19" s="38"/>
      <c r="KXO19" s="38"/>
      <c r="KXP19" s="38"/>
      <c r="KXQ19" s="38"/>
      <c r="KXR19" s="38"/>
      <c r="KXS19" s="38"/>
      <c r="KXT19" s="38"/>
      <c r="KXU19" s="38"/>
      <c r="KXV19" s="38"/>
      <c r="KXW19" s="38"/>
      <c r="KXX19" s="38"/>
      <c r="KXY19" s="38"/>
      <c r="KXZ19" s="38"/>
      <c r="KYA19" s="38"/>
      <c r="KYB19" s="38"/>
      <c r="KYC19" s="38"/>
      <c r="KYD19" s="38"/>
      <c r="KYE19" s="38"/>
      <c r="KYF19" s="38"/>
      <c r="KYG19" s="38"/>
      <c r="KYH19" s="38"/>
      <c r="KYI19" s="38"/>
      <c r="KYJ19" s="38"/>
      <c r="KYK19" s="38"/>
      <c r="KYL19" s="38"/>
      <c r="KYM19" s="38"/>
      <c r="KYN19" s="38"/>
      <c r="KYO19" s="38"/>
      <c r="KYP19" s="38"/>
      <c r="KYQ19" s="38"/>
      <c r="KYR19" s="38"/>
      <c r="KYS19" s="38"/>
      <c r="KYT19" s="38"/>
      <c r="KYU19" s="38"/>
      <c r="KYV19" s="38"/>
      <c r="KYW19" s="38"/>
      <c r="KYX19" s="38"/>
      <c r="KYY19" s="38"/>
      <c r="KYZ19" s="38"/>
      <c r="KZA19" s="38"/>
      <c r="KZB19" s="38"/>
      <c r="KZC19" s="38"/>
      <c r="KZD19" s="38"/>
      <c r="KZE19" s="38"/>
      <c r="KZF19" s="38"/>
      <c r="KZG19" s="38"/>
      <c r="KZH19" s="38"/>
      <c r="KZI19" s="38"/>
      <c r="KZJ19" s="38"/>
      <c r="KZK19" s="38"/>
      <c r="KZL19" s="38"/>
      <c r="KZM19" s="38"/>
      <c r="KZN19" s="38"/>
      <c r="KZO19" s="38"/>
      <c r="KZP19" s="38"/>
      <c r="KZQ19" s="38"/>
      <c r="KZR19" s="38"/>
      <c r="KZS19" s="38"/>
      <c r="KZT19" s="38"/>
      <c r="KZU19" s="38"/>
      <c r="KZV19" s="38"/>
      <c r="KZW19" s="38"/>
      <c r="KZX19" s="38"/>
      <c r="KZY19" s="38"/>
      <c r="KZZ19" s="38"/>
      <c r="LAA19" s="38"/>
      <c r="LAB19" s="38"/>
      <c r="LAC19" s="38"/>
      <c r="LAD19" s="38"/>
      <c r="LAE19" s="38"/>
      <c r="LAF19" s="38"/>
      <c r="LAG19" s="38"/>
      <c r="LAH19" s="38"/>
      <c r="LAI19" s="38"/>
      <c r="LAJ19" s="38"/>
      <c r="LAK19" s="38"/>
      <c r="LAL19" s="38"/>
      <c r="LAM19" s="38"/>
      <c r="LAN19" s="38"/>
      <c r="LAO19" s="38"/>
      <c r="LAP19" s="38"/>
      <c r="LAQ19" s="38"/>
      <c r="LAR19" s="38"/>
      <c r="LAS19" s="38"/>
      <c r="LAT19" s="38"/>
      <c r="LAU19" s="38"/>
      <c r="LAV19" s="38"/>
      <c r="LAW19" s="38"/>
      <c r="LAX19" s="38"/>
      <c r="LAY19" s="38"/>
      <c r="LAZ19" s="38"/>
      <c r="LBA19" s="38"/>
      <c r="LBB19" s="38"/>
      <c r="LBC19" s="38"/>
      <c r="LBD19" s="38"/>
      <c r="LBE19" s="38"/>
      <c r="LBF19" s="38"/>
      <c r="LBG19" s="38"/>
      <c r="LBH19" s="38"/>
      <c r="LBI19" s="38"/>
      <c r="LBJ19" s="38"/>
      <c r="LBK19" s="38"/>
      <c r="LBL19" s="38"/>
      <c r="LBM19" s="38"/>
      <c r="LBN19" s="38"/>
      <c r="LBO19" s="38"/>
      <c r="LBP19" s="38"/>
      <c r="LBQ19" s="38"/>
      <c r="LBR19" s="38"/>
      <c r="LBS19" s="38"/>
      <c r="LBT19" s="38"/>
      <c r="LBU19" s="38"/>
      <c r="LBV19" s="38"/>
      <c r="LBW19" s="38"/>
      <c r="LBX19" s="38"/>
      <c r="LBY19" s="38"/>
      <c r="LBZ19" s="38"/>
      <c r="LCA19" s="38"/>
      <c r="LCB19" s="38"/>
      <c r="LCC19" s="38"/>
      <c r="LCD19" s="38"/>
      <c r="LCE19" s="38"/>
      <c r="LCF19" s="38"/>
      <c r="LCG19" s="38"/>
      <c r="LCH19" s="38"/>
      <c r="LCI19" s="38"/>
      <c r="LCJ19" s="38"/>
      <c r="LCK19" s="38"/>
      <c r="LCL19" s="38"/>
      <c r="LCM19" s="38"/>
      <c r="LCN19" s="38"/>
      <c r="LCO19" s="38"/>
      <c r="LCP19" s="38"/>
      <c r="LCQ19" s="38"/>
      <c r="LCR19" s="38"/>
      <c r="LCS19" s="38"/>
      <c r="LCT19" s="38"/>
      <c r="LCU19" s="38"/>
      <c r="LCV19" s="38"/>
      <c r="LCW19" s="38"/>
      <c r="LCX19" s="38"/>
      <c r="LCY19" s="38"/>
      <c r="LCZ19" s="38"/>
      <c r="LDA19" s="38"/>
      <c r="LDB19" s="38"/>
      <c r="LDC19" s="38"/>
      <c r="LDD19" s="38"/>
      <c r="LDE19" s="38"/>
      <c r="LDF19" s="38"/>
      <c r="LDG19" s="38"/>
      <c r="LDH19" s="38"/>
      <c r="LDI19" s="38"/>
      <c r="LDJ19" s="38"/>
      <c r="LDK19" s="38"/>
      <c r="LDL19" s="38"/>
      <c r="LDM19" s="38"/>
      <c r="LDN19" s="38"/>
      <c r="LDO19" s="38"/>
      <c r="LDP19" s="38"/>
      <c r="LDQ19" s="38"/>
      <c r="LDR19" s="38"/>
      <c r="LDS19" s="38"/>
      <c r="LDT19" s="38"/>
      <c r="LDU19" s="38"/>
      <c r="LDV19" s="38"/>
      <c r="LDW19" s="38"/>
      <c r="LDX19" s="38"/>
      <c r="LDY19" s="38"/>
      <c r="LDZ19" s="38"/>
      <c r="LEA19" s="38"/>
      <c r="LEB19" s="38"/>
      <c r="LEC19" s="38"/>
      <c r="LED19" s="38"/>
      <c r="LEE19" s="38"/>
      <c r="LEF19" s="38"/>
      <c r="LEG19" s="38"/>
      <c r="LEH19" s="38"/>
      <c r="LEI19" s="38"/>
      <c r="LEJ19" s="38"/>
      <c r="LEK19" s="38"/>
      <c r="LEL19" s="38"/>
      <c r="LEM19" s="38"/>
      <c r="LEN19" s="38"/>
      <c r="LEO19" s="38"/>
      <c r="LEP19" s="38"/>
      <c r="LEQ19" s="38"/>
      <c r="LER19" s="38"/>
      <c r="LES19" s="38"/>
      <c r="LET19" s="38"/>
      <c r="LEU19" s="38"/>
      <c r="LEV19" s="38"/>
      <c r="LEW19" s="38"/>
      <c r="LEX19" s="38"/>
      <c r="LEY19" s="38"/>
      <c r="LEZ19" s="38"/>
      <c r="LFA19" s="38"/>
      <c r="LFB19" s="38"/>
      <c r="LFC19" s="38"/>
      <c r="LFD19" s="38"/>
      <c r="LFE19" s="38"/>
      <c r="LFF19" s="38"/>
      <c r="LFG19" s="38"/>
      <c r="LFH19" s="38"/>
      <c r="LFI19" s="38"/>
      <c r="LFJ19" s="38"/>
      <c r="LFK19" s="38"/>
      <c r="LFL19" s="38"/>
      <c r="LFM19" s="38"/>
      <c r="LFN19" s="38"/>
      <c r="LFO19" s="38"/>
      <c r="LFP19" s="38"/>
      <c r="LFQ19" s="38"/>
      <c r="LFR19" s="38"/>
      <c r="LFS19" s="38"/>
      <c r="LFT19" s="38"/>
      <c r="LFU19" s="38"/>
      <c r="LFV19" s="38"/>
      <c r="LFW19" s="38"/>
      <c r="LFX19" s="38"/>
      <c r="LFY19" s="38"/>
      <c r="LFZ19" s="38"/>
      <c r="LGA19" s="38"/>
      <c r="LGB19" s="38"/>
      <c r="LGC19" s="38"/>
      <c r="LGD19" s="38"/>
      <c r="LGE19" s="38"/>
      <c r="LGF19" s="38"/>
      <c r="LGG19" s="38"/>
      <c r="LGH19" s="38"/>
      <c r="LGI19" s="38"/>
      <c r="LGJ19" s="38"/>
      <c r="LGK19" s="38"/>
      <c r="LGL19" s="38"/>
      <c r="LGM19" s="38"/>
      <c r="LGN19" s="38"/>
      <c r="LGO19" s="38"/>
      <c r="LGP19" s="38"/>
      <c r="LGQ19" s="38"/>
      <c r="LGR19" s="38"/>
      <c r="LGS19" s="38"/>
      <c r="LGT19" s="38"/>
      <c r="LGU19" s="38"/>
      <c r="LGV19" s="38"/>
      <c r="LGW19" s="38"/>
      <c r="LGX19" s="38"/>
      <c r="LGY19" s="38"/>
      <c r="LGZ19" s="38"/>
      <c r="LHA19" s="38"/>
      <c r="LHB19" s="38"/>
      <c r="LHC19" s="38"/>
      <c r="LHD19" s="38"/>
      <c r="LHE19" s="38"/>
      <c r="LHF19" s="38"/>
      <c r="LHG19" s="38"/>
      <c r="LHH19" s="38"/>
      <c r="LHI19" s="38"/>
      <c r="LHJ19" s="38"/>
      <c r="LHK19" s="38"/>
      <c r="LHL19" s="38"/>
      <c r="LHM19" s="38"/>
      <c r="LHN19" s="38"/>
      <c r="LHO19" s="38"/>
      <c r="LHP19" s="38"/>
      <c r="LHQ19" s="38"/>
      <c r="LHR19" s="38"/>
      <c r="LHS19" s="38"/>
      <c r="LHT19" s="38"/>
      <c r="LHU19" s="38"/>
      <c r="LHV19" s="38"/>
      <c r="LHW19" s="38"/>
      <c r="LHX19" s="38"/>
      <c r="LHY19" s="38"/>
      <c r="LHZ19" s="38"/>
      <c r="LIA19" s="38"/>
      <c r="LIB19" s="38"/>
      <c r="LIC19" s="38"/>
      <c r="LID19" s="38"/>
      <c r="LIE19" s="38"/>
      <c r="LIF19" s="38"/>
      <c r="LIG19" s="38"/>
      <c r="LIH19" s="38"/>
      <c r="LII19" s="38"/>
      <c r="LIJ19" s="38"/>
      <c r="LIK19" s="38"/>
      <c r="LIL19" s="38"/>
      <c r="LIM19" s="38"/>
      <c r="LIN19" s="38"/>
      <c r="LIO19" s="38"/>
      <c r="LIP19" s="38"/>
      <c r="LIQ19" s="38"/>
      <c r="LIR19" s="38"/>
      <c r="LIS19" s="38"/>
      <c r="LIT19" s="38"/>
      <c r="LIU19" s="38"/>
      <c r="LIV19" s="38"/>
      <c r="LIW19" s="38"/>
      <c r="LIX19" s="38"/>
      <c r="LIY19" s="38"/>
      <c r="LIZ19" s="38"/>
      <c r="LJA19" s="38"/>
      <c r="LJB19" s="38"/>
      <c r="LJC19" s="38"/>
      <c r="LJD19" s="38"/>
      <c r="LJE19" s="38"/>
      <c r="LJF19" s="38"/>
      <c r="LJG19" s="38"/>
      <c r="LJH19" s="38"/>
      <c r="LJI19" s="38"/>
      <c r="LJJ19" s="38"/>
      <c r="LJK19" s="38"/>
      <c r="LJL19" s="38"/>
      <c r="LJM19" s="38"/>
      <c r="LJN19" s="38"/>
      <c r="LJO19" s="38"/>
      <c r="LJP19" s="38"/>
      <c r="LJQ19" s="38"/>
      <c r="LJR19" s="38"/>
      <c r="LJS19" s="38"/>
      <c r="LJT19" s="38"/>
      <c r="LJU19" s="38"/>
      <c r="LJV19" s="38"/>
      <c r="LJW19" s="38"/>
      <c r="LJX19" s="38"/>
      <c r="LJY19" s="38"/>
      <c r="LJZ19" s="38"/>
      <c r="LKA19" s="38"/>
      <c r="LKB19" s="38"/>
      <c r="LKC19" s="38"/>
      <c r="LKD19" s="38"/>
      <c r="LKE19" s="38"/>
      <c r="LKF19" s="38"/>
      <c r="LKG19" s="38"/>
      <c r="LKH19" s="38"/>
      <c r="LKI19" s="38"/>
      <c r="LKJ19" s="38"/>
      <c r="LKK19" s="38"/>
      <c r="LKL19" s="38"/>
      <c r="LKM19" s="38"/>
      <c r="LKN19" s="38"/>
      <c r="LKO19" s="38"/>
      <c r="LKP19" s="38"/>
      <c r="LKQ19" s="38"/>
      <c r="LKR19" s="38"/>
      <c r="LKS19" s="38"/>
      <c r="LKT19" s="38"/>
      <c r="LKU19" s="38"/>
      <c r="LKV19" s="38"/>
      <c r="LKW19" s="38"/>
      <c r="LKX19" s="38"/>
      <c r="LKY19" s="38"/>
      <c r="LKZ19" s="38"/>
      <c r="LLA19" s="38"/>
      <c r="LLB19" s="38"/>
      <c r="LLC19" s="38"/>
      <c r="LLD19" s="38"/>
      <c r="LLE19" s="38"/>
      <c r="LLF19" s="38"/>
      <c r="LLG19" s="38"/>
      <c r="LLH19" s="38"/>
      <c r="LLI19" s="38"/>
      <c r="LLJ19" s="38"/>
      <c r="LLK19" s="38"/>
      <c r="LLL19" s="38"/>
      <c r="LLM19" s="38"/>
      <c r="LLN19" s="38"/>
      <c r="LLO19" s="38"/>
      <c r="LLP19" s="38"/>
      <c r="LLQ19" s="38"/>
      <c r="LLR19" s="38"/>
      <c r="LLS19" s="38"/>
      <c r="LLT19" s="38"/>
      <c r="LLU19" s="38"/>
      <c r="LLV19" s="38"/>
      <c r="LLW19" s="38"/>
      <c r="LLX19" s="38"/>
      <c r="LLY19" s="38"/>
      <c r="LLZ19" s="38"/>
      <c r="LMA19" s="38"/>
      <c r="LMB19" s="38"/>
      <c r="LMC19" s="38"/>
      <c r="LMD19" s="38"/>
      <c r="LME19" s="38"/>
      <c r="LMF19" s="38"/>
      <c r="LMG19" s="38"/>
      <c r="LMH19" s="38"/>
      <c r="LMI19" s="38"/>
      <c r="LMJ19" s="38"/>
      <c r="LMK19" s="38"/>
      <c r="LML19" s="38"/>
      <c r="LMM19" s="38"/>
      <c r="LMN19" s="38"/>
      <c r="LMO19" s="38"/>
      <c r="LMP19" s="38"/>
      <c r="LMQ19" s="38"/>
      <c r="LMR19" s="38"/>
      <c r="LMS19" s="38"/>
      <c r="LMT19" s="38"/>
      <c r="LMU19" s="38"/>
      <c r="LMV19" s="38"/>
      <c r="LMW19" s="38"/>
      <c r="LMX19" s="38"/>
      <c r="LMY19" s="38"/>
      <c r="LMZ19" s="38"/>
      <c r="LNA19" s="38"/>
      <c r="LNB19" s="38"/>
      <c r="LNC19" s="38"/>
      <c r="LND19" s="38"/>
      <c r="LNE19" s="38"/>
      <c r="LNF19" s="38"/>
      <c r="LNG19" s="38"/>
      <c r="LNH19" s="38"/>
      <c r="LNI19" s="38"/>
      <c r="LNJ19" s="38"/>
      <c r="LNK19" s="38"/>
      <c r="LNL19" s="38"/>
      <c r="LNM19" s="38"/>
      <c r="LNN19" s="38"/>
      <c r="LNO19" s="38"/>
      <c r="LNP19" s="38"/>
      <c r="LNQ19" s="38"/>
      <c r="LNR19" s="38"/>
      <c r="LNS19" s="38"/>
      <c r="LNT19" s="38"/>
      <c r="LNU19" s="38"/>
      <c r="LNV19" s="38"/>
      <c r="LNW19" s="38"/>
      <c r="LNX19" s="38"/>
      <c r="LNY19" s="38"/>
      <c r="LNZ19" s="38"/>
      <c r="LOA19" s="38"/>
      <c r="LOB19" s="38"/>
      <c r="LOC19" s="38"/>
      <c r="LOD19" s="38"/>
      <c r="LOE19" s="38"/>
      <c r="LOF19" s="38"/>
      <c r="LOG19" s="38"/>
      <c r="LOH19" s="38"/>
      <c r="LOI19" s="38"/>
      <c r="LOJ19" s="38"/>
      <c r="LOK19" s="38"/>
      <c r="LOL19" s="38"/>
      <c r="LOM19" s="38"/>
      <c r="LON19" s="38"/>
      <c r="LOO19" s="38"/>
      <c r="LOP19" s="38"/>
      <c r="LOQ19" s="38"/>
      <c r="LOR19" s="38"/>
      <c r="LOS19" s="38"/>
      <c r="LOT19" s="38"/>
      <c r="LOU19" s="38"/>
      <c r="LOV19" s="38"/>
      <c r="LOW19" s="38"/>
      <c r="LOX19" s="38"/>
      <c r="LOY19" s="38"/>
      <c r="LOZ19" s="38"/>
      <c r="LPA19" s="38"/>
      <c r="LPB19" s="38"/>
      <c r="LPC19" s="38"/>
      <c r="LPD19" s="38"/>
      <c r="LPE19" s="38"/>
      <c r="LPF19" s="38"/>
      <c r="LPG19" s="38"/>
      <c r="LPH19" s="38"/>
      <c r="LPI19" s="38"/>
      <c r="LPJ19" s="38"/>
      <c r="LPK19" s="38"/>
      <c r="LPL19" s="38"/>
      <c r="LPM19" s="38"/>
      <c r="LPN19" s="38"/>
      <c r="LPO19" s="38"/>
      <c r="LPP19" s="38"/>
      <c r="LPQ19" s="38"/>
      <c r="LPR19" s="38"/>
      <c r="LPS19" s="38"/>
      <c r="LPT19" s="38"/>
      <c r="LPU19" s="38"/>
      <c r="LPV19" s="38"/>
      <c r="LPW19" s="38"/>
      <c r="LPX19" s="38"/>
      <c r="LPY19" s="38"/>
      <c r="LPZ19" s="38"/>
      <c r="LQA19" s="38"/>
      <c r="LQB19" s="38"/>
      <c r="LQC19" s="38"/>
      <c r="LQD19" s="38"/>
      <c r="LQE19" s="38"/>
      <c r="LQF19" s="38"/>
      <c r="LQG19" s="38"/>
      <c r="LQH19" s="38"/>
      <c r="LQI19" s="38"/>
      <c r="LQJ19" s="38"/>
      <c r="LQK19" s="38"/>
      <c r="LQL19" s="38"/>
      <c r="LQM19" s="38"/>
      <c r="LQN19" s="38"/>
      <c r="LQO19" s="38"/>
      <c r="LQP19" s="38"/>
      <c r="LQQ19" s="38"/>
      <c r="LQR19" s="38"/>
      <c r="LQS19" s="38"/>
      <c r="LQT19" s="38"/>
      <c r="LQU19" s="38"/>
      <c r="LQV19" s="38"/>
      <c r="LQW19" s="38"/>
      <c r="LQX19" s="38"/>
      <c r="LQY19" s="38"/>
      <c r="LQZ19" s="38"/>
      <c r="LRA19" s="38"/>
      <c r="LRB19" s="38"/>
      <c r="LRC19" s="38"/>
      <c r="LRD19" s="38"/>
      <c r="LRE19" s="38"/>
      <c r="LRF19" s="38"/>
      <c r="LRG19" s="38"/>
      <c r="LRH19" s="38"/>
      <c r="LRI19" s="38"/>
      <c r="LRJ19" s="38"/>
      <c r="LRK19" s="38"/>
      <c r="LRL19" s="38"/>
      <c r="LRM19" s="38"/>
      <c r="LRN19" s="38"/>
      <c r="LRO19" s="38"/>
      <c r="LRP19" s="38"/>
      <c r="LRQ19" s="38"/>
      <c r="LRR19" s="38"/>
      <c r="LRS19" s="38"/>
      <c r="LRT19" s="38"/>
      <c r="LRU19" s="38"/>
      <c r="LRV19" s="38"/>
      <c r="LRW19" s="38"/>
      <c r="LRX19" s="38"/>
      <c r="LRY19" s="38"/>
      <c r="LRZ19" s="38"/>
      <c r="LSA19" s="38"/>
      <c r="LSB19" s="38"/>
      <c r="LSC19" s="38"/>
      <c r="LSD19" s="38"/>
      <c r="LSE19" s="38"/>
      <c r="LSF19" s="38"/>
      <c r="LSG19" s="38"/>
      <c r="LSH19" s="38"/>
      <c r="LSI19" s="38"/>
      <c r="LSJ19" s="38"/>
      <c r="LSK19" s="38"/>
      <c r="LSL19" s="38"/>
      <c r="LSM19" s="38"/>
      <c r="LSN19" s="38"/>
      <c r="LSO19" s="38"/>
      <c r="LSP19" s="38"/>
      <c r="LSQ19" s="38"/>
      <c r="LSR19" s="38"/>
      <c r="LSS19" s="38"/>
      <c r="LST19" s="38"/>
      <c r="LSU19" s="38"/>
      <c r="LSV19" s="38"/>
      <c r="LSW19" s="38"/>
      <c r="LSX19" s="38"/>
      <c r="LSY19" s="38"/>
      <c r="LSZ19" s="38"/>
      <c r="LTA19" s="38"/>
      <c r="LTB19" s="38"/>
      <c r="LTC19" s="38"/>
      <c r="LTD19" s="38"/>
      <c r="LTE19" s="38"/>
      <c r="LTF19" s="38"/>
      <c r="LTG19" s="38"/>
      <c r="LTH19" s="38"/>
      <c r="LTI19" s="38"/>
      <c r="LTJ19" s="38"/>
      <c r="LTK19" s="38"/>
      <c r="LTL19" s="38"/>
      <c r="LTM19" s="38"/>
      <c r="LTN19" s="38"/>
      <c r="LTO19" s="38"/>
      <c r="LTP19" s="38"/>
      <c r="LTQ19" s="38"/>
      <c r="LTR19" s="38"/>
      <c r="LTS19" s="38"/>
      <c r="LTT19" s="38"/>
      <c r="LTU19" s="38"/>
      <c r="LTV19" s="38"/>
      <c r="LTW19" s="38"/>
      <c r="LTX19" s="38"/>
      <c r="LTY19" s="38"/>
      <c r="LTZ19" s="38"/>
      <c r="LUA19" s="38"/>
      <c r="LUB19" s="38"/>
      <c r="LUC19" s="38"/>
      <c r="LUD19" s="38"/>
      <c r="LUE19" s="38"/>
      <c r="LUF19" s="38"/>
      <c r="LUG19" s="38"/>
      <c r="LUH19" s="38"/>
      <c r="LUI19" s="38"/>
      <c r="LUJ19" s="38"/>
      <c r="LUK19" s="38"/>
      <c r="LUL19" s="38"/>
      <c r="LUM19" s="38"/>
      <c r="LUN19" s="38"/>
      <c r="LUO19" s="38"/>
      <c r="LUP19" s="38"/>
      <c r="LUQ19" s="38"/>
      <c r="LUR19" s="38"/>
      <c r="LUS19" s="38"/>
      <c r="LUT19" s="38"/>
      <c r="LUU19" s="38"/>
      <c r="LUV19" s="38"/>
      <c r="LUW19" s="38"/>
      <c r="LUX19" s="38"/>
      <c r="LUY19" s="38"/>
      <c r="LUZ19" s="38"/>
      <c r="LVA19" s="38"/>
      <c r="LVB19" s="38"/>
      <c r="LVC19" s="38"/>
      <c r="LVD19" s="38"/>
      <c r="LVE19" s="38"/>
      <c r="LVF19" s="38"/>
      <c r="LVG19" s="38"/>
      <c r="LVH19" s="38"/>
      <c r="LVI19" s="38"/>
      <c r="LVJ19" s="38"/>
      <c r="LVK19" s="38"/>
      <c r="LVL19" s="38"/>
      <c r="LVM19" s="38"/>
      <c r="LVN19" s="38"/>
      <c r="LVO19" s="38"/>
      <c r="LVP19" s="38"/>
      <c r="LVQ19" s="38"/>
      <c r="LVR19" s="38"/>
      <c r="LVS19" s="38"/>
      <c r="LVT19" s="38"/>
      <c r="LVU19" s="38"/>
      <c r="LVV19" s="38"/>
      <c r="LVW19" s="38"/>
      <c r="LVX19" s="38"/>
      <c r="LVY19" s="38"/>
      <c r="LVZ19" s="38"/>
      <c r="LWA19" s="38"/>
      <c r="LWB19" s="38"/>
      <c r="LWC19" s="38"/>
      <c r="LWD19" s="38"/>
      <c r="LWE19" s="38"/>
      <c r="LWF19" s="38"/>
      <c r="LWG19" s="38"/>
      <c r="LWH19" s="38"/>
      <c r="LWI19" s="38"/>
      <c r="LWJ19" s="38"/>
      <c r="LWK19" s="38"/>
      <c r="LWL19" s="38"/>
      <c r="LWM19" s="38"/>
      <c r="LWN19" s="38"/>
      <c r="LWO19" s="38"/>
      <c r="LWP19" s="38"/>
      <c r="LWQ19" s="38"/>
      <c r="LWR19" s="38"/>
      <c r="LWS19" s="38"/>
      <c r="LWT19" s="38"/>
      <c r="LWU19" s="38"/>
      <c r="LWV19" s="38"/>
      <c r="LWW19" s="38"/>
      <c r="LWX19" s="38"/>
      <c r="LWY19" s="38"/>
      <c r="LWZ19" s="38"/>
      <c r="LXA19" s="38"/>
      <c r="LXB19" s="38"/>
      <c r="LXC19" s="38"/>
      <c r="LXD19" s="38"/>
      <c r="LXE19" s="38"/>
      <c r="LXF19" s="38"/>
      <c r="LXG19" s="38"/>
      <c r="LXH19" s="38"/>
      <c r="LXI19" s="38"/>
      <c r="LXJ19" s="38"/>
      <c r="LXK19" s="38"/>
      <c r="LXL19" s="38"/>
      <c r="LXM19" s="38"/>
      <c r="LXN19" s="38"/>
      <c r="LXO19" s="38"/>
      <c r="LXP19" s="38"/>
      <c r="LXQ19" s="38"/>
      <c r="LXR19" s="38"/>
      <c r="LXS19" s="38"/>
      <c r="LXT19" s="38"/>
      <c r="LXU19" s="38"/>
      <c r="LXV19" s="38"/>
      <c r="LXW19" s="38"/>
      <c r="LXX19" s="38"/>
      <c r="LXY19" s="38"/>
      <c r="LXZ19" s="38"/>
      <c r="LYA19" s="38"/>
      <c r="LYB19" s="38"/>
      <c r="LYC19" s="38"/>
      <c r="LYD19" s="38"/>
      <c r="LYE19" s="38"/>
      <c r="LYF19" s="38"/>
      <c r="LYG19" s="38"/>
      <c r="LYH19" s="38"/>
      <c r="LYI19" s="38"/>
      <c r="LYJ19" s="38"/>
      <c r="LYK19" s="38"/>
      <c r="LYL19" s="38"/>
      <c r="LYM19" s="38"/>
      <c r="LYN19" s="38"/>
      <c r="LYO19" s="38"/>
      <c r="LYP19" s="38"/>
      <c r="LYQ19" s="38"/>
      <c r="LYR19" s="38"/>
      <c r="LYS19" s="38"/>
      <c r="LYT19" s="38"/>
      <c r="LYU19" s="38"/>
      <c r="LYV19" s="38"/>
      <c r="LYW19" s="38"/>
      <c r="LYX19" s="38"/>
      <c r="LYY19" s="38"/>
      <c r="LYZ19" s="38"/>
      <c r="LZA19" s="38"/>
      <c r="LZB19" s="38"/>
      <c r="LZC19" s="38"/>
      <c r="LZD19" s="38"/>
      <c r="LZE19" s="38"/>
      <c r="LZF19" s="38"/>
      <c r="LZG19" s="38"/>
      <c r="LZH19" s="38"/>
      <c r="LZI19" s="38"/>
      <c r="LZJ19" s="38"/>
      <c r="LZK19" s="38"/>
      <c r="LZL19" s="38"/>
      <c r="LZM19" s="38"/>
      <c r="LZN19" s="38"/>
      <c r="LZO19" s="38"/>
      <c r="LZP19" s="38"/>
      <c r="LZQ19" s="38"/>
      <c r="LZR19" s="38"/>
      <c r="LZS19" s="38"/>
      <c r="LZT19" s="38"/>
      <c r="LZU19" s="38"/>
      <c r="LZV19" s="38"/>
      <c r="LZW19" s="38"/>
      <c r="LZX19" s="38"/>
      <c r="LZY19" s="38"/>
      <c r="LZZ19" s="38"/>
      <c r="MAA19" s="38"/>
      <c r="MAB19" s="38"/>
      <c r="MAC19" s="38"/>
      <c r="MAD19" s="38"/>
      <c r="MAE19" s="38"/>
      <c r="MAF19" s="38"/>
      <c r="MAG19" s="38"/>
      <c r="MAH19" s="38"/>
      <c r="MAI19" s="38"/>
      <c r="MAJ19" s="38"/>
      <c r="MAK19" s="38"/>
      <c r="MAL19" s="38"/>
      <c r="MAM19" s="38"/>
      <c r="MAN19" s="38"/>
      <c r="MAO19" s="38"/>
      <c r="MAP19" s="38"/>
      <c r="MAQ19" s="38"/>
      <c r="MAR19" s="38"/>
      <c r="MAS19" s="38"/>
      <c r="MAT19" s="38"/>
      <c r="MAU19" s="38"/>
      <c r="MAV19" s="38"/>
      <c r="MAW19" s="38"/>
      <c r="MAX19" s="38"/>
      <c r="MAY19" s="38"/>
      <c r="MAZ19" s="38"/>
      <c r="MBA19" s="38"/>
      <c r="MBB19" s="38"/>
      <c r="MBC19" s="38"/>
      <c r="MBD19" s="38"/>
      <c r="MBE19" s="38"/>
      <c r="MBF19" s="38"/>
      <c r="MBG19" s="38"/>
      <c r="MBH19" s="38"/>
      <c r="MBI19" s="38"/>
      <c r="MBJ19" s="38"/>
      <c r="MBK19" s="38"/>
      <c r="MBL19" s="38"/>
      <c r="MBM19" s="38"/>
      <c r="MBN19" s="38"/>
      <c r="MBO19" s="38"/>
      <c r="MBP19" s="38"/>
      <c r="MBQ19" s="38"/>
      <c r="MBR19" s="38"/>
      <c r="MBS19" s="38"/>
      <c r="MBT19" s="38"/>
      <c r="MBU19" s="38"/>
      <c r="MBV19" s="38"/>
      <c r="MBW19" s="38"/>
      <c r="MBX19" s="38"/>
      <c r="MBY19" s="38"/>
      <c r="MBZ19" s="38"/>
      <c r="MCA19" s="38"/>
      <c r="MCB19" s="38"/>
      <c r="MCC19" s="38"/>
      <c r="MCD19" s="38"/>
      <c r="MCE19" s="38"/>
      <c r="MCF19" s="38"/>
      <c r="MCG19" s="38"/>
      <c r="MCH19" s="38"/>
      <c r="MCI19" s="38"/>
      <c r="MCJ19" s="38"/>
      <c r="MCK19" s="38"/>
      <c r="MCL19" s="38"/>
      <c r="MCM19" s="38"/>
      <c r="MCN19" s="38"/>
      <c r="MCO19" s="38"/>
      <c r="MCP19" s="38"/>
      <c r="MCQ19" s="38"/>
      <c r="MCR19" s="38"/>
      <c r="MCS19" s="38"/>
      <c r="MCT19" s="38"/>
      <c r="MCU19" s="38"/>
      <c r="MCV19" s="38"/>
      <c r="MCW19" s="38"/>
      <c r="MCX19" s="38"/>
      <c r="MCY19" s="38"/>
      <c r="MCZ19" s="38"/>
      <c r="MDA19" s="38"/>
      <c r="MDB19" s="38"/>
      <c r="MDC19" s="38"/>
      <c r="MDD19" s="38"/>
      <c r="MDE19" s="38"/>
      <c r="MDF19" s="38"/>
      <c r="MDG19" s="38"/>
      <c r="MDH19" s="38"/>
      <c r="MDI19" s="38"/>
      <c r="MDJ19" s="38"/>
      <c r="MDK19" s="38"/>
      <c r="MDL19" s="38"/>
      <c r="MDM19" s="38"/>
      <c r="MDN19" s="38"/>
      <c r="MDO19" s="38"/>
      <c r="MDP19" s="38"/>
      <c r="MDQ19" s="38"/>
      <c r="MDR19" s="38"/>
      <c r="MDS19" s="38"/>
      <c r="MDT19" s="38"/>
      <c r="MDU19" s="38"/>
      <c r="MDV19" s="38"/>
      <c r="MDW19" s="38"/>
      <c r="MDX19" s="38"/>
      <c r="MDY19" s="38"/>
      <c r="MDZ19" s="38"/>
      <c r="MEA19" s="38"/>
      <c r="MEB19" s="38"/>
      <c r="MEC19" s="38"/>
      <c r="MED19" s="38"/>
      <c r="MEE19" s="38"/>
      <c r="MEF19" s="38"/>
      <c r="MEG19" s="38"/>
      <c r="MEH19" s="38"/>
      <c r="MEI19" s="38"/>
      <c r="MEJ19" s="38"/>
      <c r="MEK19" s="38"/>
      <c r="MEL19" s="38"/>
      <c r="MEM19" s="38"/>
      <c r="MEN19" s="38"/>
      <c r="MEO19" s="38"/>
      <c r="MEP19" s="38"/>
      <c r="MEQ19" s="38"/>
      <c r="MER19" s="38"/>
      <c r="MES19" s="38"/>
      <c r="MET19" s="38"/>
      <c r="MEU19" s="38"/>
      <c r="MEV19" s="38"/>
      <c r="MEW19" s="38"/>
      <c r="MEX19" s="38"/>
      <c r="MEY19" s="38"/>
      <c r="MEZ19" s="38"/>
      <c r="MFA19" s="38"/>
      <c r="MFB19" s="38"/>
      <c r="MFC19" s="38"/>
      <c r="MFD19" s="38"/>
      <c r="MFE19" s="38"/>
      <c r="MFF19" s="38"/>
      <c r="MFG19" s="38"/>
      <c r="MFH19" s="38"/>
      <c r="MFI19" s="38"/>
      <c r="MFJ19" s="38"/>
      <c r="MFK19" s="38"/>
      <c r="MFL19" s="38"/>
      <c r="MFM19" s="38"/>
      <c r="MFN19" s="38"/>
      <c r="MFO19" s="38"/>
      <c r="MFP19" s="38"/>
      <c r="MFQ19" s="38"/>
      <c r="MFR19" s="38"/>
      <c r="MFS19" s="38"/>
      <c r="MFT19" s="38"/>
      <c r="MFU19" s="38"/>
      <c r="MFV19" s="38"/>
      <c r="MFW19" s="38"/>
      <c r="MFX19" s="38"/>
      <c r="MFY19" s="38"/>
      <c r="MFZ19" s="38"/>
      <c r="MGA19" s="38"/>
      <c r="MGB19" s="38"/>
      <c r="MGC19" s="38"/>
      <c r="MGD19" s="38"/>
      <c r="MGE19" s="38"/>
      <c r="MGF19" s="38"/>
      <c r="MGG19" s="38"/>
      <c r="MGH19" s="38"/>
      <c r="MGI19" s="38"/>
      <c r="MGJ19" s="38"/>
      <c r="MGK19" s="38"/>
      <c r="MGL19" s="38"/>
      <c r="MGM19" s="38"/>
      <c r="MGN19" s="38"/>
      <c r="MGO19" s="38"/>
      <c r="MGP19" s="38"/>
      <c r="MGQ19" s="38"/>
      <c r="MGR19" s="38"/>
      <c r="MGS19" s="38"/>
      <c r="MGT19" s="38"/>
      <c r="MGU19" s="38"/>
      <c r="MGV19" s="38"/>
      <c r="MGW19" s="38"/>
      <c r="MGX19" s="38"/>
      <c r="MGY19" s="38"/>
      <c r="MGZ19" s="38"/>
      <c r="MHA19" s="38"/>
      <c r="MHB19" s="38"/>
      <c r="MHC19" s="38"/>
      <c r="MHD19" s="38"/>
      <c r="MHE19" s="38"/>
      <c r="MHF19" s="38"/>
      <c r="MHG19" s="38"/>
      <c r="MHH19" s="38"/>
      <c r="MHI19" s="38"/>
      <c r="MHJ19" s="38"/>
      <c r="MHK19" s="38"/>
      <c r="MHL19" s="38"/>
      <c r="MHM19" s="38"/>
      <c r="MHN19" s="38"/>
      <c r="MHO19" s="38"/>
      <c r="MHP19" s="38"/>
      <c r="MHQ19" s="38"/>
      <c r="MHR19" s="38"/>
      <c r="MHS19" s="38"/>
      <c r="MHT19" s="38"/>
      <c r="MHU19" s="38"/>
      <c r="MHV19" s="38"/>
      <c r="MHW19" s="38"/>
      <c r="MHX19" s="38"/>
      <c r="MHY19" s="38"/>
      <c r="MHZ19" s="38"/>
      <c r="MIA19" s="38"/>
      <c r="MIB19" s="38"/>
      <c r="MIC19" s="38"/>
      <c r="MID19" s="38"/>
      <c r="MIE19" s="38"/>
      <c r="MIF19" s="38"/>
      <c r="MIG19" s="38"/>
      <c r="MIH19" s="38"/>
      <c r="MII19" s="38"/>
      <c r="MIJ19" s="38"/>
      <c r="MIK19" s="38"/>
      <c r="MIL19" s="38"/>
      <c r="MIM19" s="38"/>
      <c r="MIN19" s="38"/>
      <c r="MIO19" s="38"/>
      <c r="MIP19" s="38"/>
      <c r="MIQ19" s="38"/>
      <c r="MIR19" s="38"/>
      <c r="MIS19" s="38"/>
      <c r="MIT19" s="38"/>
      <c r="MIU19" s="38"/>
      <c r="MIV19" s="38"/>
      <c r="MIW19" s="38"/>
      <c r="MIX19" s="38"/>
      <c r="MIY19" s="38"/>
      <c r="MIZ19" s="38"/>
      <c r="MJA19" s="38"/>
      <c r="MJB19" s="38"/>
      <c r="MJC19" s="38"/>
      <c r="MJD19" s="38"/>
      <c r="MJE19" s="38"/>
      <c r="MJF19" s="38"/>
      <c r="MJG19" s="38"/>
      <c r="MJH19" s="38"/>
      <c r="MJI19" s="38"/>
      <c r="MJJ19" s="38"/>
      <c r="MJK19" s="38"/>
      <c r="MJL19" s="38"/>
      <c r="MJM19" s="38"/>
      <c r="MJN19" s="38"/>
      <c r="MJO19" s="38"/>
      <c r="MJP19" s="38"/>
      <c r="MJQ19" s="38"/>
      <c r="MJR19" s="38"/>
      <c r="MJS19" s="38"/>
      <c r="MJT19" s="38"/>
      <c r="MJU19" s="38"/>
      <c r="MJV19" s="38"/>
      <c r="MJW19" s="38"/>
      <c r="MJX19" s="38"/>
      <c r="MJY19" s="38"/>
      <c r="MJZ19" s="38"/>
      <c r="MKA19" s="38"/>
      <c r="MKB19" s="38"/>
      <c r="MKC19" s="38"/>
      <c r="MKD19" s="38"/>
      <c r="MKE19" s="38"/>
      <c r="MKF19" s="38"/>
      <c r="MKG19" s="38"/>
      <c r="MKH19" s="38"/>
      <c r="MKI19" s="38"/>
      <c r="MKJ19" s="38"/>
      <c r="MKK19" s="38"/>
      <c r="MKL19" s="38"/>
      <c r="MKM19" s="38"/>
      <c r="MKN19" s="38"/>
      <c r="MKO19" s="38"/>
      <c r="MKP19" s="38"/>
      <c r="MKQ19" s="38"/>
      <c r="MKR19" s="38"/>
      <c r="MKS19" s="38"/>
      <c r="MKT19" s="38"/>
      <c r="MKU19" s="38"/>
      <c r="MKV19" s="38"/>
      <c r="MKW19" s="38"/>
      <c r="MKX19" s="38"/>
      <c r="MKY19" s="38"/>
      <c r="MKZ19" s="38"/>
      <c r="MLA19" s="38"/>
      <c r="MLB19" s="38"/>
      <c r="MLC19" s="38"/>
      <c r="MLD19" s="38"/>
      <c r="MLE19" s="38"/>
      <c r="MLF19" s="38"/>
      <c r="MLG19" s="38"/>
      <c r="MLH19" s="38"/>
      <c r="MLI19" s="38"/>
      <c r="MLJ19" s="38"/>
      <c r="MLK19" s="38"/>
      <c r="MLL19" s="38"/>
      <c r="MLM19" s="38"/>
      <c r="MLN19" s="38"/>
      <c r="MLO19" s="38"/>
      <c r="MLP19" s="38"/>
      <c r="MLQ19" s="38"/>
      <c r="MLR19" s="38"/>
      <c r="MLS19" s="38"/>
      <c r="MLT19" s="38"/>
      <c r="MLU19" s="38"/>
      <c r="MLV19" s="38"/>
      <c r="MLW19" s="38"/>
      <c r="MLX19" s="38"/>
      <c r="MLY19" s="38"/>
      <c r="MLZ19" s="38"/>
      <c r="MMA19" s="38"/>
      <c r="MMB19" s="38"/>
      <c r="MMC19" s="38"/>
      <c r="MMD19" s="38"/>
      <c r="MME19" s="38"/>
      <c r="MMF19" s="38"/>
      <c r="MMG19" s="38"/>
      <c r="MMH19" s="38"/>
      <c r="MMI19" s="38"/>
      <c r="MMJ19" s="38"/>
      <c r="MMK19" s="38"/>
      <c r="MML19" s="38"/>
      <c r="MMM19" s="38"/>
      <c r="MMN19" s="38"/>
      <c r="MMO19" s="38"/>
      <c r="MMP19" s="38"/>
      <c r="MMQ19" s="38"/>
      <c r="MMR19" s="38"/>
      <c r="MMS19" s="38"/>
      <c r="MMT19" s="38"/>
      <c r="MMU19" s="38"/>
      <c r="MMV19" s="38"/>
      <c r="MMW19" s="38"/>
      <c r="MMX19" s="38"/>
      <c r="MMY19" s="38"/>
      <c r="MMZ19" s="38"/>
      <c r="MNA19" s="38"/>
      <c r="MNB19" s="38"/>
      <c r="MNC19" s="38"/>
      <c r="MND19" s="38"/>
      <c r="MNE19" s="38"/>
      <c r="MNF19" s="38"/>
      <c r="MNG19" s="38"/>
      <c r="MNH19" s="38"/>
      <c r="MNI19" s="38"/>
      <c r="MNJ19" s="38"/>
      <c r="MNK19" s="38"/>
      <c r="MNL19" s="38"/>
      <c r="MNM19" s="38"/>
      <c r="MNN19" s="38"/>
      <c r="MNO19" s="38"/>
      <c r="MNP19" s="38"/>
      <c r="MNQ19" s="38"/>
      <c r="MNR19" s="38"/>
      <c r="MNS19" s="38"/>
      <c r="MNT19" s="38"/>
      <c r="MNU19" s="38"/>
      <c r="MNV19" s="38"/>
      <c r="MNW19" s="38"/>
      <c r="MNX19" s="38"/>
      <c r="MNY19" s="38"/>
      <c r="MNZ19" s="38"/>
      <c r="MOA19" s="38"/>
      <c r="MOB19" s="38"/>
      <c r="MOC19" s="38"/>
      <c r="MOD19" s="38"/>
      <c r="MOE19" s="38"/>
      <c r="MOF19" s="38"/>
      <c r="MOG19" s="38"/>
      <c r="MOH19" s="38"/>
      <c r="MOI19" s="38"/>
      <c r="MOJ19" s="38"/>
      <c r="MOK19" s="38"/>
      <c r="MOL19" s="38"/>
      <c r="MOM19" s="38"/>
      <c r="MON19" s="38"/>
      <c r="MOO19" s="38"/>
      <c r="MOP19" s="38"/>
      <c r="MOQ19" s="38"/>
      <c r="MOR19" s="38"/>
      <c r="MOS19" s="38"/>
      <c r="MOT19" s="38"/>
      <c r="MOU19" s="38"/>
      <c r="MOV19" s="38"/>
      <c r="MOW19" s="38"/>
      <c r="MOX19" s="38"/>
      <c r="MOY19" s="38"/>
      <c r="MOZ19" s="38"/>
      <c r="MPA19" s="38"/>
      <c r="MPB19" s="38"/>
      <c r="MPC19" s="38"/>
      <c r="MPD19" s="38"/>
      <c r="MPE19" s="38"/>
      <c r="MPF19" s="38"/>
      <c r="MPG19" s="38"/>
      <c r="MPH19" s="38"/>
      <c r="MPI19" s="38"/>
      <c r="MPJ19" s="38"/>
      <c r="MPK19" s="38"/>
      <c r="MPL19" s="38"/>
      <c r="MPM19" s="38"/>
      <c r="MPN19" s="38"/>
      <c r="MPO19" s="38"/>
      <c r="MPP19" s="38"/>
      <c r="MPQ19" s="38"/>
      <c r="MPR19" s="38"/>
      <c r="MPS19" s="38"/>
      <c r="MPT19" s="38"/>
      <c r="MPU19" s="38"/>
      <c r="MPV19" s="38"/>
      <c r="MPW19" s="38"/>
      <c r="MPX19" s="38"/>
      <c r="MPY19" s="38"/>
      <c r="MPZ19" s="38"/>
      <c r="MQA19" s="38"/>
      <c r="MQB19" s="38"/>
      <c r="MQC19" s="38"/>
      <c r="MQD19" s="38"/>
      <c r="MQE19" s="38"/>
      <c r="MQF19" s="38"/>
      <c r="MQG19" s="38"/>
      <c r="MQH19" s="38"/>
      <c r="MQI19" s="38"/>
      <c r="MQJ19" s="38"/>
      <c r="MQK19" s="38"/>
      <c r="MQL19" s="38"/>
      <c r="MQM19" s="38"/>
      <c r="MQN19" s="38"/>
      <c r="MQO19" s="38"/>
      <c r="MQP19" s="38"/>
      <c r="MQQ19" s="38"/>
      <c r="MQR19" s="38"/>
      <c r="MQS19" s="38"/>
      <c r="MQT19" s="38"/>
      <c r="MQU19" s="38"/>
      <c r="MQV19" s="38"/>
      <c r="MQW19" s="38"/>
      <c r="MQX19" s="38"/>
      <c r="MQY19" s="38"/>
      <c r="MQZ19" s="38"/>
      <c r="MRA19" s="38"/>
      <c r="MRB19" s="38"/>
      <c r="MRC19" s="38"/>
      <c r="MRD19" s="38"/>
      <c r="MRE19" s="38"/>
      <c r="MRF19" s="38"/>
      <c r="MRG19" s="38"/>
      <c r="MRH19" s="38"/>
      <c r="MRI19" s="38"/>
      <c r="MRJ19" s="38"/>
      <c r="MRK19" s="38"/>
      <c r="MRL19" s="38"/>
      <c r="MRM19" s="38"/>
      <c r="MRN19" s="38"/>
      <c r="MRO19" s="38"/>
      <c r="MRP19" s="38"/>
      <c r="MRQ19" s="38"/>
      <c r="MRR19" s="38"/>
      <c r="MRS19" s="38"/>
      <c r="MRT19" s="38"/>
      <c r="MRU19" s="38"/>
      <c r="MRV19" s="38"/>
      <c r="MRW19" s="38"/>
      <c r="MRX19" s="38"/>
      <c r="MRY19" s="38"/>
      <c r="MRZ19" s="38"/>
      <c r="MSA19" s="38"/>
      <c r="MSB19" s="38"/>
      <c r="MSC19" s="38"/>
      <c r="MSD19" s="38"/>
      <c r="MSE19" s="38"/>
      <c r="MSF19" s="38"/>
      <c r="MSG19" s="38"/>
      <c r="MSH19" s="38"/>
      <c r="MSI19" s="38"/>
      <c r="MSJ19" s="38"/>
      <c r="MSK19" s="38"/>
      <c r="MSL19" s="38"/>
      <c r="MSM19" s="38"/>
      <c r="MSN19" s="38"/>
      <c r="MSO19" s="38"/>
      <c r="MSP19" s="38"/>
      <c r="MSQ19" s="38"/>
      <c r="MSR19" s="38"/>
      <c r="MSS19" s="38"/>
      <c r="MST19" s="38"/>
      <c r="MSU19" s="38"/>
      <c r="MSV19" s="38"/>
      <c r="MSW19" s="38"/>
      <c r="MSX19" s="38"/>
      <c r="MSY19" s="38"/>
      <c r="MSZ19" s="38"/>
      <c r="MTA19" s="38"/>
      <c r="MTB19" s="38"/>
      <c r="MTC19" s="38"/>
      <c r="MTD19" s="38"/>
      <c r="MTE19" s="38"/>
      <c r="MTF19" s="38"/>
      <c r="MTG19" s="38"/>
      <c r="MTH19" s="38"/>
      <c r="MTI19" s="38"/>
      <c r="MTJ19" s="38"/>
      <c r="MTK19" s="38"/>
      <c r="MTL19" s="38"/>
      <c r="MTM19" s="38"/>
      <c r="MTN19" s="38"/>
      <c r="MTO19" s="38"/>
      <c r="MTP19" s="38"/>
      <c r="MTQ19" s="38"/>
      <c r="MTR19" s="38"/>
      <c r="MTS19" s="38"/>
      <c r="MTT19" s="38"/>
      <c r="MTU19" s="38"/>
      <c r="MTV19" s="38"/>
      <c r="MTW19" s="38"/>
      <c r="MTX19" s="38"/>
      <c r="MTY19" s="38"/>
      <c r="MTZ19" s="38"/>
      <c r="MUA19" s="38"/>
      <c r="MUB19" s="38"/>
      <c r="MUC19" s="38"/>
      <c r="MUD19" s="38"/>
      <c r="MUE19" s="38"/>
      <c r="MUF19" s="38"/>
      <c r="MUG19" s="38"/>
      <c r="MUH19" s="38"/>
      <c r="MUI19" s="38"/>
      <c r="MUJ19" s="38"/>
      <c r="MUK19" s="38"/>
      <c r="MUL19" s="38"/>
      <c r="MUM19" s="38"/>
      <c r="MUN19" s="38"/>
      <c r="MUO19" s="38"/>
      <c r="MUP19" s="38"/>
      <c r="MUQ19" s="38"/>
      <c r="MUR19" s="38"/>
      <c r="MUS19" s="38"/>
      <c r="MUT19" s="38"/>
      <c r="MUU19" s="38"/>
      <c r="MUV19" s="38"/>
      <c r="MUW19" s="38"/>
      <c r="MUX19" s="38"/>
      <c r="MUY19" s="38"/>
      <c r="MUZ19" s="38"/>
      <c r="MVA19" s="38"/>
      <c r="MVB19" s="38"/>
      <c r="MVC19" s="38"/>
      <c r="MVD19" s="38"/>
      <c r="MVE19" s="38"/>
      <c r="MVF19" s="38"/>
      <c r="MVG19" s="38"/>
      <c r="MVH19" s="38"/>
      <c r="MVI19" s="38"/>
      <c r="MVJ19" s="38"/>
      <c r="MVK19" s="38"/>
      <c r="MVL19" s="38"/>
      <c r="MVM19" s="38"/>
      <c r="MVN19" s="38"/>
      <c r="MVO19" s="38"/>
      <c r="MVP19" s="38"/>
      <c r="MVQ19" s="38"/>
      <c r="MVR19" s="38"/>
      <c r="MVS19" s="38"/>
      <c r="MVT19" s="38"/>
      <c r="MVU19" s="38"/>
      <c r="MVV19" s="38"/>
      <c r="MVW19" s="38"/>
      <c r="MVX19" s="38"/>
      <c r="MVY19" s="38"/>
      <c r="MVZ19" s="38"/>
      <c r="MWA19" s="38"/>
      <c r="MWB19" s="38"/>
      <c r="MWC19" s="38"/>
      <c r="MWD19" s="38"/>
      <c r="MWE19" s="38"/>
      <c r="MWF19" s="38"/>
      <c r="MWG19" s="38"/>
      <c r="MWH19" s="38"/>
      <c r="MWI19" s="38"/>
      <c r="MWJ19" s="38"/>
      <c r="MWK19" s="38"/>
      <c r="MWL19" s="38"/>
      <c r="MWM19" s="38"/>
      <c r="MWN19" s="38"/>
      <c r="MWO19" s="38"/>
      <c r="MWP19" s="38"/>
      <c r="MWQ19" s="38"/>
      <c r="MWR19" s="38"/>
      <c r="MWS19" s="38"/>
      <c r="MWT19" s="38"/>
      <c r="MWU19" s="38"/>
      <c r="MWV19" s="38"/>
      <c r="MWW19" s="38"/>
      <c r="MWX19" s="38"/>
      <c r="MWY19" s="38"/>
      <c r="MWZ19" s="38"/>
      <c r="MXA19" s="38"/>
      <c r="MXB19" s="38"/>
      <c r="MXC19" s="38"/>
      <c r="MXD19" s="38"/>
      <c r="MXE19" s="38"/>
      <c r="MXF19" s="38"/>
      <c r="MXG19" s="38"/>
      <c r="MXH19" s="38"/>
      <c r="MXI19" s="38"/>
      <c r="MXJ19" s="38"/>
      <c r="MXK19" s="38"/>
      <c r="MXL19" s="38"/>
      <c r="MXM19" s="38"/>
      <c r="MXN19" s="38"/>
      <c r="MXO19" s="38"/>
      <c r="MXP19" s="38"/>
      <c r="MXQ19" s="38"/>
      <c r="MXR19" s="38"/>
      <c r="MXS19" s="38"/>
      <c r="MXT19" s="38"/>
      <c r="MXU19" s="38"/>
      <c r="MXV19" s="38"/>
      <c r="MXW19" s="38"/>
      <c r="MXX19" s="38"/>
      <c r="MXY19" s="38"/>
      <c r="MXZ19" s="38"/>
      <c r="MYA19" s="38"/>
      <c r="MYB19" s="38"/>
      <c r="MYC19" s="38"/>
      <c r="MYD19" s="38"/>
      <c r="MYE19" s="38"/>
      <c r="MYF19" s="38"/>
      <c r="MYG19" s="38"/>
      <c r="MYH19" s="38"/>
      <c r="MYI19" s="38"/>
      <c r="MYJ19" s="38"/>
      <c r="MYK19" s="38"/>
      <c r="MYL19" s="38"/>
      <c r="MYM19" s="38"/>
      <c r="MYN19" s="38"/>
      <c r="MYO19" s="38"/>
      <c r="MYP19" s="38"/>
      <c r="MYQ19" s="38"/>
      <c r="MYR19" s="38"/>
      <c r="MYS19" s="38"/>
      <c r="MYT19" s="38"/>
      <c r="MYU19" s="38"/>
      <c r="MYV19" s="38"/>
      <c r="MYW19" s="38"/>
      <c r="MYX19" s="38"/>
      <c r="MYY19" s="38"/>
      <c r="MYZ19" s="38"/>
      <c r="MZA19" s="38"/>
      <c r="MZB19" s="38"/>
      <c r="MZC19" s="38"/>
      <c r="MZD19" s="38"/>
      <c r="MZE19" s="38"/>
      <c r="MZF19" s="38"/>
      <c r="MZG19" s="38"/>
      <c r="MZH19" s="38"/>
      <c r="MZI19" s="38"/>
      <c r="MZJ19" s="38"/>
      <c r="MZK19" s="38"/>
      <c r="MZL19" s="38"/>
      <c r="MZM19" s="38"/>
      <c r="MZN19" s="38"/>
      <c r="MZO19" s="38"/>
      <c r="MZP19" s="38"/>
      <c r="MZQ19" s="38"/>
      <c r="MZR19" s="38"/>
      <c r="MZS19" s="38"/>
      <c r="MZT19" s="38"/>
      <c r="MZU19" s="38"/>
      <c r="MZV19" s="38"/>
      <c r="MZW19" s="38"/>
      <c r="MZX19" s="38"/>
      <c r="MZY19" s="38"/>
      <c r="MZZ19" s="38"/>
      <c r="NAA19" s="38"/>
      <c r="NAB19" s="38"/>
      <c r="NAC19" s="38"/>
      <c r="NAD19" s="38"/>
      <c r="NAE19" s="38"/>
      <c r="NAF19" s="38"/>
      <c r="NAG19" s="38"/>
      <c r="NAH19" s="38"/>
      <c r="NAI19" s="38"/>
      <c r="NAJ19" s="38"/>
      <c r="NAK19" s="38"/>
      <c r="NAL19" s="38"/>
      <c r="NAM19" s="38"/>
      <c r="NAN19" s="38"/>
      <c r="NAO19" s="38"/>
      <c r="NAP19" s="38"/>
      <c r="NAQ19" s="38"/>
      <c r="NAR19" s="38"/>
      <c r="NAS19" s="38"/>
      <c r="NAT19" s="38"/>
      <c r="NAU19" s="38"/>
      <c r="NAV19" s="38"/>
      <c r="NAW19" s="38"/>
      <c r="NAX19" s="38"/>
      <c r="NAY19" s="38"/>
      <c r="NAZ19" s="38"/>
      <c r="NBA19" s="38"/>
      <c r="NBB19" s="38"/>
      <c r="NBC19" s="38"/>
      <c r="NBD19" s="38"/>
      <c r="NBE19" s="38"/>
      <c r="NBF19" s="38"/>
      <c r="NBG19" s="38"/>
      <c r="NBH19" s="38"/>
      <c r="NBI19" s="38"/>
      <c r="NBJ19" s="38"/>
      <c r="NBK19" s="38"/>
      <c r="NBL19" s="38"/>
      <c r="NBM19" s="38"/>
      <c r="NBN19" s="38"/>
      <c r="NBO19" s="38"/>
      <c r="NBP19" s="38"/>
      <c r="NBQ19" s="38"/>
      <c r="NBR19" s="38"/>
      <c r="NBS19" s="38"/>
      <c r="NBT19" s="38"/>
      <c r="NBU19" s="38"/>
      <c r="NBV19" s="38"/>
      <c r="NBW19" s="38"/>
      <c r="NBX19" s="38"/>
      <c r="NBY19" s="38"/>
      <c r="NBZ19" s="38"/>
      <c r="NCA19" s="38"/>
      <c r="NCB19" s="38"/>
      <c r="NCC19" s="38"/>
      <c r="NCD19" s="38"/>
      <c r="NCE19" s="38"/>
      <c r="NCF19" s="38"/>
      <c r="NCG19" s="38"/>
      <c r="NCH19" s="38"/>
      <c r="NCI19" s="38"/>
      <c r="NCJ19" s="38"/>
      <c r="NCK19" s="38"/>
      <c r="NCL19" s="38"/>
      <c r="NCM19" s="38"/>
      <c r="NCN19" s="38"/>
      <c r="NCO19" s="38"/>
      <c r="NCP19" s="38"/>
      <c r="NCQ19" s="38"/>
      <c r="NCR19" s="38"/>
      <c r="NCS19" s="38"/>
      <c r="NCT19" s="38"/>
      <c r="NCU19" s="38"/>
      <c r="NCV19" s="38"/>
      <c r="NCW19" s="38"/>
      <c r="NCX19" s="38"/>
      <c r="NCY19" s="38"/>
      <c r="NCZ19" s="38"/>
      <c r="NDA19" s="38"/>
      <c r="NDB19" s="38"/>
      <c r="NDC19" s="38"/>
      <c r="NDD19" s="38"/>
      <c r="NDE19" s="38"/>
      <c r="NDF19" s="38"/>
      <c r="NDG19" s="38"/>
      <c r="NDH19" s="38"/>
      <c r="NDI19" s="38"/>
      <c r="NDJ19" s="38"/>
      <c r="NDK19" s="38"/>
      <c r="NDL19" s="38"/>
      <c r="NDM19" s="38"/>
      <c r="NDN19" s="38"/>
      <c r="NDO19" s="38"/>
      <c r="NDP19" s="38"/>
      <c r="NDQ19" s="38"/>
      <c r="NDR19" s="38"/>
      <c r="NDS19" s="38"/>
      <c r="NDT19" s="38"/>
      <c r="NDU19" s="38"/>
      <c r="NDV19" s="38"/>
      <c r="NDW19" s="38"/>
      <c r="NDX19" s="38"/>
      <c r="NDY19" s="38"/>
      <c r="NDZ19" s="38"/>
      <c r="NEA19" s="38"/>
      <c r="NEB19" s="38"/>
      <c r="NEC19" s="38"/>
      <c r="NED19" s="38"/>
      <c r="NEE19" s="38"/>
      <c r="NEF19" s="38"/>
      <c r="NEG19" s="38"/>
      <c r="NEH19" s="38"/>
      <c r="NEI19" s="38"/>
      <c r="NEJ19" s="38"/>
      <c r="NEK19" s="38"/>
      <c r="NEL19" s="38"/>
      <c r="NEM19" s="38"/>
      <c r="NEN19" s="38"/>
      <c r="NEO19" s="38"/>
      <c r="NEP19" s="38"/>
      <c r="NEQ19" s="38"/>
      <c r="NER19" s="38"/>
      <c r="NES19" s="38"/>
      <c r="NET19" s="38"/>
      <c r="NEU19" s="38"/>
      <c r="NEV19" s="38"/>
      <c r="NEW19" s="38"/>
      <c r="NEX19" s="38"/>
      <c r="NEY19" s="38"/>
      <c r="NEZ19" s="38"/>
      <c r="NFA19" s="38"/>
      <c r="NFB19" s="38"/>
      <c r="NFC19" s="38"/>
      <c r="NFD19" s="38"/>
      <c r="NFE19" s="38"/>
      <c r="NFF19" s="38"/>
      <c r="NFG19" s="38"/>
      <c r="NFH19" s="38"/>
      <c r="NFI19" s="38"/>
      <c r="NFJ19" s="38"/>
      <c r="NFK19" s="38"/>
      <c r="NFL19" s="38"/>
      <c r="NFM19" s="38"/>
      <c r="NFN19" s="38"/>
      <c r="NFO19" s="38"/>
      <c r="NFP19" s="38"/>
      <c r="NFQ19" s="38"/>
      <c r="NFR19" s="38"/>
      <c r="NFS19" s="38"/>
      <c r="NFT19" s="38"/>
      <c r="NFU19" s="38"/>
      <c r="NFV19" s="38"/>
      <c r="NFW19" s="38"/>
      <c r="NFX19" s="38"/>
      <c r="NFY19" s="38"/>
      <c r="NFZ19" s="38"/>
      <c r="NGA19" s="38"/>
      <c r="NGB19" s="38"/>
      <c r="NGC19" s="38"/>
      <c r="NGD19" s="38"/>
      <c r="NGE19" s="38"/>
      <c r="NGF19" s="38"/>
      <c r="NGG19" s="38"/>
      <c r="NGH19" s="38"/>
      <c r="NGI19" s="38"/>
      <c r="NGJ19" s="38"/>
      <c r="NGK19" s="38"/>
      <c r="NGL19" s="38"/>
      <c r="NGM19" s="38"/>
      <c r="NGN19" s="38"/>
      <c r="NGO19" s="38"/>
      <c r="NGP19" s="38"/>
      <c r="NGQ19" s="38"/>
      <c r="NGR19" s="38"/>
      <c r="NGS19" s="38"/>
      <c r="NGT19" s="38"/>
      <c r="NGU19" s="38"/>
      <c r="NGV19" s="38"/>
      <c r="NGW19" s="38"/>
      <c r="NGX19" s="38"/>
      <c r="NGY19" s="38"/>
      <c r="NGZ19" s="38"/>
      <c r="NHA19" s="38"/>
      <c r="NHB19" s="38"/>
      <c r="NHC19" s="38"/>
      <c r="NHD19" s="38"/>
      <c r="NHE19" s="38"/>
      <c r="NHF19" s="38"/>
      <c r="NHG19" s="38"/>
      <c r="NHH19" s="38"/>
      <c r="NHI19" s="38"/>
      <c r="NHJ19" s="38"/>
      <c r="NHK19" s="38"/>
      <c r="NHL19" s="38"/>
      <c r="NHM19" s="38"/>
      <c r="NHN19" s="38"/>
      <c r="NHO19" s="38"/>
      <c r="NHP19" s="38"/>
      <c r="NHQ19" s="38"/>
      <c r="NHR19" s="38"/>
      <c r="NHS19" s="38"/>
      <c r="NHT19" s="38"/>
      <c r="NHU19" s="38"/>
      <c r="NHV19" s="38"/>
      <c r="NHW19" s="38"/>
      <c r="NHX19" s="38"/>
      <c r="NHY19" s="38"/>
      <c r="NHZ19" s="38"/>
      <c r="NIA19" s="38"/>
      <c r="NIB19" s="38"/>
      <c r="NIC19" s="38"/>
      <c r="NID19" s="38"/>
      <c r="NIE19" s="38"/>
      <c r="NIF19" s="38"/>
      <c r="NIG19" s="38"/>
      <c r="NIH19" s="38"/>
      <c r="NII19" s="38"/>
      <c r="NIJ19" s="38"/>
      <c r="NIK19" s="38"/>
      <c r="NIL19" s="38"/>
      <c r="NIM19" s="38"/>
      <c r="NIN19" s="38"/>
      <c r="NIO19" s="38"/>
      <c r="NIP19" s="38"/>
      <c r="NIQ19" s="38"/>
      <c r="NIR19" s="38"/>
      <c r="NIS19" s="38"/>
      <c r="NIT19" s="38"/>
      <c r="NIU19" s="38"/>
      <c r="NIV19" s="38"/>
      <c r="NIW19" s="38"/>
      <c r="NIX19" s="38"/>
      <c r="NIY19" s="38"/>
      <c r="NIZ19" s="38"/>
      <c r="NJA19" s="38"/>
      <c r="NJB19" s="38"/>
      <c r="NJC19" s="38"/>
      <c r="NJD19" s="38"/>
      <c r="NJE19" s="38"/>
      <c r="NJF19" s="38"/>
      <c r="NJG19" s="38"/>
      <c r="NJH19" s="38"/>
      <c r="NJI19" s="38"/>
      <c r="NJJ19" s="38"/>
      <c r="NJK19" s="38"/>
      <c r="NJL19" s="38"/>
      <c r="NJM19" s="38"/>
      <c r="NJN19" s="38"/>
      <c r="NJO19" s="38"/>
      <c r="NJP19" s="38"/>
      <c r="NJQ19" s="38"/>
      <c r="NJR19" s="38"/>
      <c r="NJS19" s="38"/>
      <c r="NJT19" s="38"/>
      <c r="NJU19" s="38"/>
      <c r="NJV19" s="38"/>
      <c r="NJW19" s="38"/>
      <c r="NJX19" s="38"/>
      <c r="NJY19" s="38"/>
      <c r="NJZ19" s="38"/>
      <c r="NKA19" s="38"/>
      <c r="NKB19" s="38"/>
      <c r="NKC19" s="38"/>
      <c r="NKD19" s="38"/>
      <c r="NKE19" s="38"/>
      <c r="NKF19" s="38"/>
      <c r="NKG19" s="38"/>
      <c r="NKH19" s="38"/>
      <c r="NKI19" s="38"/>
      <c r="NKJ19" s="38"/>
      <c r="NKK19" s="38"/>
      <c r="NKL19" s="38"/>
      <c r="NKM19" s="38"/>
      <c r="NKN19" s="38"/>
      <c r="NKO19" s="38"/>
      <c r="NKP19" s="38"/>
      <c r="NKQ19" s="38"/>
      <c r="NKR19" s="38"/>
      <c r="NKS19" s="38"/>
      <c r="NKT19" s="38"/>
      <c r="NKU19" s="38"/>
      <c r="NKV19" s="38"/>
      <c r="NKW19" s="38"/>
      <c r="NKX19" s="38"/>
      <c r="NKY19" s="38"/>
      <c r="NKZ19" s="38"/>
      <c r="NLA19" s="38"/>
      <c r="NLB19" s="38"/>
      <c r="NLC19" s="38"/>
      <c r="NLD19" s="38"/>
      <c r="NLE19" s="38"/>
      <c r="NLF19" s="38"/>
      <c r="NLG19" s="38"/>
      <c r="NLH19" s="38"/>
      <c r="NLI19" s="38"/>
      <c r="NLJ19" s="38"/>
      <c r="NLK19" s="38"/>
      <c r="NLL19" s="38"/>
      <c r="NLM19" s="38"/>
      <c r="NLN19" s="38"/>
      <c r="NLO19" s="38"/>
      <c r="NLP19" s="38"/>
      <c r="NLQ19" s="38"/>
      <c r="NLR19" s="38"/>
      <c r="NLS19" s="38"/>
      <c r="NLT19" s="38"/>
      <c r="NLU19" s="38"/>
      <c r="NLV19" s="38"/>
      <c r="NLW19" s="38"/>
      <c r="NLX19" s="38"/>
      <c r="NLY19" s="38"/>
      <c r="NLZ19" s="38"/>
      <c r="NMA19" s="38"/>
      <c r="NMB19" s="38"/>
      <c r="NMC19" s="38"/>
      <c r="NMD19" s="38"/>
      <c r="NME19" s="38"/>
      <c r="NMF19" s="38"/>
      <c r="NMG19" s="38"/>
      <c r="NMH19" s="38"/>
      <c r="NMI19" s="38"/>
      <c r="NMJ19" s="38"/>
      <c r="NMK19" s="38"/>
      <c r="NML19" s="38"/>
      <c r="NMM19" s="38"/>
      <c r="NMN19" s="38"/>
      <c r="NMO19" s="38"/>
      <c r="NMP19" s="38"/>
      <c r="NMQ19" s="38"/>
      <c r="NMR19" s="38"/>
      <c r="NMS19" s="38"/>
      <c r="NMT19" s="38"/>
      <c r="NMU19" s="38"/>
      <c r="NMV19" s="38"/>
      <c r="NMW19" s="38"/>
      <c r="NMX19" s="38"/>
      <c r="NMY19" s="38"/>
      <c r="NMZ19" s="38"/>
      <c r="NNA19" s="38"/>
      <c r="NNB19" s="38"/>
      <c r="NNC19" s="38"/>
      <c r="NND19" s="38"/>
      <c r="NNE19" s="38"/>
      <c r="NNF19" s="38"/>
      <c r="NNG19" s="38"/>
      <c r="NNH19" s="38"/>
      <c r="NNI19" s="38"/>
      <c r="NNJ19" s="38"/>
      <c r="NNK19" s="38"/>
      <c r="NNL19" s="38"/>
      <c r="NNM19" s="38"/>
      <c r="NNN19" s="38"/>
      <c r="NNO19" s="38"/>
      <c r="NNP19" s="38"/>
      <c r="NNQ19" s="38"/>
      <c r="NNR19" s="38"/>
      <c r="NNS19" s="38"/>
      <c r="NNT19" s="38"/>
      <c r="NNU19" s="38"/>
      <c r="NNV19" s="38"/>
      <c r="NNW19" s="38"/>
      <c r="NNX19" s="38"/>
      <c r="NNY19" s="38"/>
      <c r="NNZ19" s="38"/>
      <c r="NOA19" s="38"/>
      <c r="NOB19" s="38"/>
      <c r="NOC19" s="38"/>
      <c r="NOD19" s="38"/>
      <c r="NOE19" s="38"/>
      <c r="NOF19" s="38"/>
      <c r="NOG19" s="38"/>
      <c r="NOH19" s="38"/>
      <c r="NOI19" s="38"/>
      <c r="NOJ19" s="38"/>
      <c r="NOK19" s="38"/>
      <c r="NOL19" s="38"/>
      <c r="NOM19" s="38"/>
      <c r="NON19" s="38"/>
      <c r="NOO19" s="38"/>
      <c r="NOP19" s="38"/>
      <c r="NOQ19" s="38"/>
      <c r="NOR19" s="38"/>
      <c r="NOS19" s="38"/>
      <c r="NOT19" s="38"/>
      <c r="NOU19" s="38"/>
      <c r="NOV19" s="38"/>
      <c r="NOW19" s="38"/>
      <c r="NOX19" s="38"/>
      <c r="NOY19" s="38"/>
      <c r="NOZ19" s="38"/>
      <c r="NPA19" s="38"/>
      <c r="NPB19" s="38"/>
      <c r="NPC19" s="38"/>
      <c r="NPD19" s="38"/>
      <c r="NPE19" s="38"/>
      <c r="NPF19" s="38"/>
      <c r="NPG19" s="38"/>
      <c r="NPH19" s="38"/>
      <c r="NPI19" s="38"/>
      <c r="NPJ19" s="38"/>
      <c r="NPK19" s="38"/>
      <c r="NPL19" s="38"/>
      <c r="NPM19" s="38"/>
      <c r="NPN19" s="38"/>
      <c r="NPO19" s="38"/>
      <c r="NPP19" s="38"/>
      <c r="NPQ19" s="38"/>
      <c r="NPR19" s="38"/>
      <c r="NPS19" s="38"/>
      <c r="NPT19" s="38"/>
      <c r="NPU19" s="38"/>
      <c r="NPV19" s="38"/>
      <c r="NPW19" s="38"/>
      <c r="NPX19" s="38"/>
      <c r="NPY19" s="38"/>
      <c r="NPZ19" s="38"/>
      <c r="NQA19" s="38"/>
      <c r="NQB19" s="38"/>
      <c r="NQC19" s="38"/>
      <c r="NQD19" s="38"/>
      <c r="NQE19" s="38"/>
      <c r="NQF19" s="38"/>
      <c r="NQG19" s="38"/>
      <c r="NQH19" s="38"/>
      <c r="NQI19" s="38"/>
      <c r="NQJ19" s="38"/>
      <c r="NQK19" s="38"/>
      <c r="NQL19" s="38"/>
      <c r="NQM19" s="38"/>
      <c r="NQN19" s="38"/>
      <c r="NQO19" s="38"/>
      <c r="NQP19" s="38"/>
      <c r="NQQ19" s="38"/>
      <c r="NQR19" s="38"/>
      <c r="NQS19" s="38"/>
      <c r="NQT19" s="38"/>
      <c r="NQU19" s="38"/>
      <c r="NQV19" s="38"/>
      <c r="NQW19" s="38"/>
      <c r="NQX19" s="38"/>
      <c r="NQY19" s="38"/>
      <c r="NQZ19" s="38"/>
      <c r="NRA19" s="38"/>
      <c r="NRB19" s="38"/>
      <c r="NRC19" s="38"/>
      <c r="NRD19" s="38"/>
      <c r="NRE19" s="38"/>
      <c r="NRF19" s="38"/>
      <c r="NRG19" s="38"/>
      <c r="NRH19" s="38"/>
      <c r="NRI19" s="38"/>
      <c r="NRJ19" s="38"/>
      <c r="NRK19" s="38"/>
      <c r="NRL19" s="38"/>
      <c r="NRM19" s="38"/>
      <c r="NRN19" s="38"/>
      <c r="NRO19" s="38"/>
      <c r="NRP19" s="38"/>
      <c r="NRQ19" s="38"/>
      <c r="NRR19" s="38"/>
      <c r="NRS19" s="38"/>
      <c r="NRT19" s="38"/>
      <c r="NRU19" s="38"/>
      <c r="NRV19" s="38"/>
      <c r="NRW19" s="38"/>
      <c r="NRX19" s="38"/>
      <c r="NRY19" s="38"/>
      <c r="NRZ19" s="38"/>
      <c r="NSA19" s="38"/>
      <c r="NSB19" s="38"/>
      <c r="NSC19" s="38"/>
      <c r="NSD19" s="38"/>
      <c r="NSE19" s="38"/>
      <c r="NSF19" s="38"/>
      <c r="NSG19" s="38"/>
      <c r="NSH19" s="38"/>
      <c r="NSI19" s="38"/>
      <c r="NSJ19" s="38"/>
      <c r="NSK19" s="38"/>
      <c r="NSL19" s="38"/>
      <c r="NSM19" s="38"/>
      <c r="NSN19" s="38"/>
      <c r="NSO19" s="38"/>
      <c r="NSP19" s="38"/>
      <c r="NSQ19" s="38"/>
      <c r="NSR19" s="38"/>
      <c r="NSS19" s="38"/>
      <c r="NST19" s="38"/>
      <c r="NSU19" s="38"/>
      <c r="NSV19" s="38"/>
      <c r="NSW19" s="38"/>
      <c r="NSX19" s="38"/>
      <c r="NSY19" s="38"/>
      <c r="NSZ19" s="38"/>
      <c r="NTA19" s="38"/>
      <c r="NTB19" s="38"/>
      <c r="NTC19" s="38"/>
      <c r="NTD19" s="38"/>
      <c r="NTE19" s="38"/>
      <c r="NTF19" s="38"/>
      <c r="NTG19" s="38"/>
      <c r="NTH19" s="38"/>
      <c r="NTI19" s="38"/>
      <c r="NTJ19" s="38"/>
      <c r="NTK19" s="38"/>
      <c r="NTL19" s="38"/>
      <c r="NTM19" s="38"/>
      <c r="NTN19" s="38"/>
      <c r="NTO19" s="38"/>
      <c r="NTP19" s="38"/>
      <c r="NTQ19" s="38"/>
      <c r="NTR19" s="38"/>
      <c r="NTS19" s="38"/>
      <c r="NTT19" s="38"/>
      <c r="NTU19" s="38"/>
      <c r="NTV19" s="38"/>
      <c r="NTW19" s="38"/>
      <c r="NTX19" s="38"/>
      <c r="NTY19" s="38"/>
      <c r="NTZ19" s="38"/>
      <c r="NUA19" s="38"/>
      <c r="NUB19" s="38"/>
      <c r="NUC19" s="38"/>
      <c r="NUD19" s="38"/>
      <c r="NUE19" s="38"/>
      <c r="NUF19" s="38"/>
      <c r="NUG19" s="38"/>
      <c r="NUH19" s="38"/>
      <c r="NUI19" s="38"/>
      <c r="NUJ19" s="38"/>
      <c r="NUK19" s="38"/>
      <c r="NUL19" s="38"/>
      <c r="NUM19" s="38"/>
      <c r="NUN19" s="38"/>
      <c r="NUO19" s="38"/>
      <c r="NUP19" s="38"/>
      <c r="NUQ19" s="38"/>
      <c r="NUR19" s="38"/>
      <c r="NUS19" s="38"/>
      <c r="NUT19" s="38"/>
      <c r="NUU19" s="38"/>
      <c r="NUV19" s="38"/>
      <c r="NUW19" s="38"/>
      <c r="NUX19" s="38"/>
      <c r="NUY19" s="38"/>
      <c r="NUZ19" s="38"/>
      <c r="NVA19" s="38"/>
      <c r="NVB19" s="38"/>
      <c r="NVC19" s="38"/>
      <c r="NVD19" s="38"/>
      <c r="NVE19" s="38"/>
      <c r="NVF19" s="38"/>
      <c r="NVG19" s="38"/>
      <c r="NVH19" s="38"/>
      <c r="NVI19" s="38"/>
      <c r="NVJ19" s="38"/>
      <c r="NVK19" s="38"/>
      <c r="NVL19" s="38"/>
      <c r="NVM19" s="38"/>
      <c r="NVN19" s="38"/>
      <c r="NVO19" s="38"/>
      <c r="NVP19" s="38"/>
      <c r="NVQ19" s="38"/>
      <c r="NVR19" s="38"/>
      <c r="NVS19" s="38"/>
      <c r="NVT19" s="38"/>
      <c r="NVU19" s="38"/>
      <c r="NVV19" s="38"/>
      <c r="NVW19" s="38"/>
      <c r="NVX19" s="38"/>
      <c r="NVY19" s="38"/>
      <c r="NVZ19" s="38"/>
      <c r="NWA19" s="38"/>
      <c r="NWB19" s="38"/>
      <c r="NWC19" s="38"/>
      <c r="NWD19" s="38"/>
      <c r="NWE19" s="38"/>
      <c r="NWF19" s="38"/>
      <c r="NWG19" s="38"/>
      <c r="NWH19" s="38"/>
      <c r="NWI19" s="38"/>
      <c r="NWJ19" s="38"/>
      <c r="NWK19" s="38"/>
      <c r="NWL19" s="38"/>
      <c r="NWM19" s="38"/>
      <c r="NWN19" s="38"/>
      <c r="NWO19" s="38"/>
      <c r="NWP19" s="38"/>
      <c r="NWQ19" s="38"/>
      <c r="NWR19" s="38"/>
      <c r="NWS19" s="38"/>
      <c r="NWT19" s="38"/>
      <c r="NWU19" s="38"/>
      <c r="NWV19" s="38"/>
      <c r="NWW19" s="38"/>
      <c r="NWX19" s="38"/>
      <c r="NWY19" s="38"/>
      <c r="NWZ19" s="38"/>
      <c r="NXA19" s="38"/>
      <c r="NXB19" s="38"/>
      <c r="NXC19" s="38"/>
      <c r="NXD19" s="38"/>
      <c r="NXE19" s="38"/>
      <c r="NXF19" s="38"/>
      <c r="NXG19" s="38"/>
      <c r="NXH19" s="38"/>
      <c r="NXI19" s="38"/>
      <c r="NXJ19" s="38"/>
      <c r="NXK19" s="38"/>
      <c r="NXL19" s="38"/>
      <c r="NXM19" s="38"/>
      <c r="NXN19" s="38"/>
      <c r="NXO19" s="38"/>
      <c r="NXP19" s="38"/>
      <c r="NXQ19" s="38"/>
      <c r="NXR19" s="38"/>
      <c r="NXS19" s="38"/>
      <c r="NXT19" s="38"/>
      <c r="NXU19" s="38"/>
      <c r="NXV19" s="38"/>
      <c r="NXW19" s="38"/>
      <c r="NXX19" s="38"/>
      <c r="NXY19" s="38"/>
      <c r="NXZ19" s="38"/>
      <c r="NYA19" s="38"/>
      <c r="NYB19" s="38"/>
      <c r="NYC19" s="38"/>
      <c r="NYD19" s="38"/>
      <c r="NYE19" s="38"/>
      <c r="NYF19" s="38"/>
      <c r="NYG19" s="38"/>
      <c r="NYH19" s="38"/>
      <c r="NYI19" s="38"/>
      <c r="NYJ19" s="38"/>
      <c r="NYK19" s="38"/>
      <c r="NYL19" s="38"/>
      <c r="NYM19" s="38"/>
      <c r="NYN19" s="38"/>
      <c r="NYO19" s="38"/>
      <c r="NYP19" s="38"/>
      <c r="NYQ19" s="38"/>
      <c r="NYR19" s="38"/>
      <c r="NYS19" s="38"/>
      <c r="NYT19" s="38"/>
      <c r="NYU19" s="38"/>
      <c r="NYV19" s="38"/>
      <c r="NYW19" s="38"/>
      <c r="NYX19" s="38"/>
      <c r="NYY19" s="38"/>
      <c r="NYZ19" s="38"/>
      <c r="NZA19" s="38"/>
      <c r="NZB19" s="38"/>
      <c r="NZC19" s="38"/>
      <c r="NZD19" s="38"/>
      <c r="NZE19" s="38"/>
      <c r="NZF19" s="38"/>
      <c r="NZG19" s="38"/>
      <c r="NZH19" s="38"/>
      <c r="NZI19" s="38"/>
      <c r="NZJ19" s="38"/>
      <c r="NZK19" s="38"/>
      <c r="NZL19" s="38"/>
      <c r="NZM19" s="38"/>
      <c r="NZN19" s="38"/>
      <c r="NZO19" s="38"/>
      <c r="NZP19" s="38"/>
      <c r="NZQ19" s="38"/>
      <c r="NZR19" s="38"/>
      <c r="NZS19" s="38"/>
      <c r="NZT19" s="38"/>
      <c r="NZU19" s="38"/>
      <c r="NZV19" s="38"/>
      <c r="NZW19" s="38"/>
      <c r="NZX19" s="38"/>
      <c r="NZY19" s="38"/>
      <c r="NZZ19" s="38"/>
      <c r="OAA19" s="38"/>
      <c r="OAB19" s="38"/>
      <c r="OAC19" s="38"/>
      <c r="OAD19" s="38"/>
      <c r="OAE19" s="38"/>
      <c r="OAF19" s="38"/>
      <c r="OAG19" s="38"/>
      <c r="OAH19" s="38"/>
      <c r="OAI19" s="38"/>
      <c r="OAJ19" s="38"/>
      <c r="OAK19" s="38"/>
      <c r="OAL19" s="38"/>
      <c r="OAM19" s="38"/>
      <c r="OAN19" s="38"/>
      <c r="OAO19" s="38"/>
      <c r="OAP19" s="38"/>
      <c r="OAQ19" s="38"/>
      <c r="OAR19" s="38"/>
      <c r="OAS19" s="38"/>
      <c r="OAT19" s="38"/>
      <c r="OAU19" s="38"/>
      <c r="OAV19" s="38"/>
      <c r="OAW19" s="38"/>
      <c r="OAX19" s="38"/>
      <c r="OAY19" s="38"/>
      <c r="OAZ19" s="38"/>
      <c r="OBA19" s="38"/>
      <c r="OBB19" s="38"/>
      <c r="OBC19" s="38"/>
      <c r="OBD19" s="38"/>
      <c r="OBE19" s="38"/>
      <c r="OBF19" s="38"/>
      <c r="OBG19" s="38"/>
      <c r="OBH19" s="38"/>
      <c r="OBI19" s="38"/>
      <c r="OBJ19" s="38"/>
      <c r="OBK19" s="38"/>
      <c r="OBL19" s="38"/>
      <c r="OBM19" s="38"/>
      <c r="OBN19" s="38"/>
      <c r="OBO19" s="38"/>
      <c r="OBP19" s="38"/>
      <c r="OBQ19" s="38"/>
      <c r="OBR19" s="38"/>
      <c r="OBS19" s="38"/>
      <c r="OBT19" s="38"/>
      <c r="OBU19" s="38"/>
      <c r="OBV19" s="38"/>
      <c r="OBW19" s="38"/>
      <c r="OBX19" s="38"/>
      <c r="OBY19" s="38"/>
      <c r="OBZ19" s="38"/>
      <c r="OCA19" s="38"/>
      <c r="OCB19" s="38"/>
      <c r="OCC19" s="38"/>
      <c r="OCD19" s="38"/>
      <c r="OCE19" s="38"/>
      <c r="OCF19" s="38"/>
      <c r="OCG19" s="38"/>
      <c r="OCH19" s="38"/>
      <c r="OCI19" s="38"/>
      <c r="OCJ19" s="38"/>
      <c r="OCK19" s="38"/>
      <c r="OCL19" s="38"/>
      <c r="OCM19" s="38"/>
      <c r="OCN19" s="38"/>
      <c r="OCO19" s="38"/>
      <c r="OCP19" s="38"/>
      <c r="OCQ19" s="38"/>
      <c r="OCR19" s="38"/>
      <c r="OCS19" s="38"/>
      <c r="OCT19" s="38"/>
      <c r="OCU19" s="38"/>
      <c r="OCV19" s="38"/>
      <c r="OCW19" s="38"/>
      <c r="OCX19" s="38"/>
      <c r="OCY19" s="38"/>
      <c r="OCZ19" s="38"/>
      <c r="ODA19" s="38"/>
      <c r="ODB19" s="38"/>
      <c r="ODC19" s="38"/>
      <c r="ODD19" s="38"/>
      <c r="ODE19" s="38"/>
      <c r="ODF19" s="38"/>
      <c r="ODG19" s="38"/>
      <c r="ODH19" s="38"/>
      <c r="ODI19" s="38"/>
      <c r="ODJ19" s="38"/>
      <c r="ODK19" s="38"/>
      <c r="ODL19" s="38"/>
      <c r="ODM19" s="38"/>
      <c r="ODN19" s="38"/>
      <c r="ODO19" s="38"/>
      <c r="ODP19" s="38"/>
      <c r="ODQ19" s="38"/>
      <c r="ODR19" s="38"/>
      <c r="ODS19" s="38"/>
      <c r="ODT19" s="38"/>
      <c r="ODU19" s="38"/>
      <c r="ODV19" s="38"/>
      <c r="ODW19" s="38"/>
      <c r="ODX19" s="38"/>
      <c r="ODY19" s="38"/>
      <c r="ODZ19" s="38"/>
      <c r="OEA19" s="38"/>
      <c r="OEB19" s="38"/>
      <c r="OEC19" s="38"/>
      <c r="OED19" s="38"/>
      <c r="OEE19" s="38"/>
      <c r="OEF19" s="38"/>
      <c r="OEG19" s="38"/>
      <c r="OEH19" s="38"/>
      <c r="OEI19" s="38"/>
      <c r="OEJ19" s="38"/>
      <c r="OEK19" s="38"/>
      <c r="OEL19" s="38"/>
      <c r="OEM19" s="38"/>
      <c r="OEN19" s="38"/>
      <c r="OEO19" s="38"/>
      <c r="OEP19" s="38"/>
      <c r="OEQ19" s="38"/>
      <c r="OER19" s="38"/>
      <c r="OES19" s="38"/>
      <c r="OET19" s="38"/>
      <c r="OEU19" s="38"/>
      <c r="OEV19" s="38"/>
      <c r="OEW19" s="38"/>
      <c r="OEX19" s="38"/>
      <c r="OEY19" s="38"/>
      <c r="OEZ19" s="38"/>
      <c r="OFA19" s="38"/>
      <c r="OFB19" s="38"/>
      <c r="OFC19" s="38"/>
      <c r="OFD19" s="38"/>
      <c r="OFE19" s="38"/>
      <c r="OFF19" s="38"/>
      <c r="OFG19" s="38"/>
      <c r="OFH19" s="38"/>
      <c r="OFI19" s="38"/>
      <c r="OFJ19" s="38"/>
      <c r="OFK19" s="38"/>
      <c r="OFL19" s="38"/>
      <c r="OFM19" s="38"/>
      <c r="OFN19" s="38"/>
      <c r="OFO19" s="38"/>
      <c r="OFP19" s="38"/>
      <c r="OFQ19" s="38"/>
      <c r="OFR19" s="38"/>
      <c r="OFS19" s="38"/>
      <c r="OFT19" s="38"/>
      <c r="OFU19" s="38"/>
      <c r="OFV19" s="38"/>
      <c r="OFW19" s="38"/>
      <c r="OFX19" s="38"/>
      <c r="OFY19" s="38"/>
      <c r="OFZ19" s="38"/>
      <c r="OGA19" s="38"/>
      <c r="OGB19" s="38"/>
      <c r="OGC19" s="38"/>
      <c r="OGD19" s="38"/>
      <c r="OGE19" s="38"/>
      <c r="OGF19" s="38"/>
      <c r="OGG19" s="38"/>
      <c r="OGH19" s="38"/>
      <c r="OGI19" s="38"/>
      <c r="OGJ19" s="38"/>
      <c r="OGK19" s="38"/>
      <c r="OGL19" s="38"/>
      <c r="OGM19" s="38"/>
      <c r="OGN19" s="38"/>
      <c r="OGO19" s="38"/>
      <c r="OGP19" s="38"/>
      <c r="OGQ19" s="38"/>
      <c r="OGR19" s="38"/>
      <c r="OGS19" s="38"/>
      <c r="OGT19" s="38"/>
      <c r="OGU19" s="38"/>
      <c r="OGV19" s="38"/>
      <c r="OGW19" s="38"/>
      <c r="OGX19" s="38"/>
      <c r="OGY19" s="38"/>
      <c r="OGZ19" s="38"/>
      <c r="OHA19" s="38"/>
      <c r="OHB19" s="38"/>
      <c r="OHC19" s="38"/>
      <c r="OHD19" s="38"/>
      <c r="OHE19" s="38"/>
      <c r="OHF19" s="38"/>
      <c r="OHG19" s="38"/>
      <c r="OHH19" s="38"/>
      <c r="OHI19" s="38"/>
      <c r="OHJ19" s="38"/>
      <c r="OHK19" s="38"/>
      <c r="OHL19" s="38"/>
      <c r="OHM19" s="38"/>
      <c r="OHN19" s="38"/>
      <c r="OHO19" s="38"/>
      <c r="OHP19" s="38"/>
      <c r="OHQ19" s="38"/>
      <c r="OHR19" s="38"/>
      <c r="OHS19" s="38"/>
      <c r="OHT19" s="38"/>
      <c r="OHU19" s="38"/>
      <c r="OHV19" s="38"/>
      <c r="OHW19" s="38"/>
      <c r="OHX19" s="38"/>
      <c r="OHY19" s="38"/>
      <c r="OHZ19" s="38"/>
      <c r="OIA19" s="38"/>
      <c r="OIB19" s="38"/>
      <c r="OIC19" s="38"/>
      <c r="OID19" s="38"/>
      <c r="OIE19" s="38"/>
      <c r="OIF19" s="38"/>
      <c r="OIG19" s="38"/>
      <c r="OIH19" s="38"/>
      <c r="OII19" s="38"/>
      <c r="OIJ19" s="38"/>
      <c r="OIK19" s="38"/>
      <c r="OIL19" s="38"/>
      <c r="OIM19" s="38"/>
      <c r="OIN19" s="38"/>
      <c r="OIO19" s="38"/>
      <c r="OIP19" s="38"/>
      <c r="OIQ19" s="38"/>
      <c r="OIR19" s="38"/>
      <c r="OIS19" s="38"/>
      <c r="OIT19" s="38"/>
      <c r="OIU19" s="38"/>
      <c r="OIV19" s="38"/>
      <c r="OIW19" s="38"/>
      <c r="OIX19" s="38"/>
      <c r="OIY19" s="38"/>
      <c r="OIZ19" s="38"/>
      <c r="OJA19" s="38"/>
      <c r="OJB19" s="38"/>
      <c r="OJC19" s="38"/>
      <c r="OJD19" s="38"/>
      <c r="OJE19" s="38"/>
      <c r="OJF19" s="38"/>
      <c r="OJG19" s="38"/>
      <c r="OJH19" s="38"/>
      <c r="OJI19" s="38"/>
      <c r="OJJ19" s="38"/>
      <c r="OJK19" s="38"/>
      <c r="OJL19" s="38"/>
      <c r="OJM19" s="38"/>
      <c r="OJN19" s="38"/>
      <c r="OJO19" s="38"/>
      <c r="OJP19" s="38"/>
      <c r="OJQ19" s="38"/>
      <c r="OJR19" s="38"/>
      <c r="OJS19" s="38"/>
      <c r="OJT19" s="38"/>
      <c r="OJU19" s="38"/>
      <c r="OJV19" s="38"/>
      <c r="OJW19" s="38"/>
      <c r="OJX19" s="38"/>
      <c r="OJY19" s="38"/>
      <c r="OJZ19" s="38"/>
      <c r="OKA19" s="38"/>
      <c r="OKB19" s="38"/>
      <c r="OKC19" s="38"/>
      <c r="OKD19" s="38"/>
      <c r="OKE19" s="38"/>
      <c r="OKF19" s="38"/>
      <c r="OKG19" s="38"/>
      <c r="OKH19" s="38"/>
      <c r="OKI19" s="38"/>
      <c r="OKJ19" s="38"/>
      <c r="OKK19" s="38"/>
      <c r="OKL19" s="38"/>
      <c r="OKM19" s="38"/>
      <c r="OKN19" s="38"/>
      <c r="OKO19" s="38"/>
      <c r="OKP19" s="38"/>
      <c r="OKQ19" s="38"/>
      <c r="OKR19" s="38"/>
      <c r="OKS19" s="38"/>
      <c r="OKT19" s="38"/>
      <c r="OKU19" s="38"/>
      <c r="OKV19" s="38"/>
      <c r="OKW19" s="38"/>
      <c r="OKX19" s="38"/>
      <c r="OKY19" s="38"/>
      <c r="OKZ19" s="38"/>
      <c r="OLA19" s="38"/>
      <c r="OLB19" s="38"/>
      <c r="OLC19" s="38"/>
      <c r="OLD19" s="38"/>
      <c r="OLE19" s="38"/>
      <c r="OLF19" s="38"/>
      <c r="OLG19" s="38"/>
      <c r="OLH19" s="38"/>
      <c r="OLI19" s="38"/>
      <c r="OLJ19" s="38"/>
      <c r="OLK19" s="38"/>
      <c r="OLL19" s="38"/>
      <c r="OLM19" s="38"/>
      <c r="OLN19" s="38"/>
      <c r="OLO19" s="38"/>
      <c r="OLP19" s="38"/>
      <c r="OLQ19" s="38"/>
      <c r="OLR19" s="38"/>
      <c r="OLS19" s="38"/>
      <c r="OLT19" s="38"/>
      <c r="OLU19" s="38"/>
      <c r="OLV19" s="38"/>
      <c r="OLW19" s="38"/>
      <c r="OLX19" s="38"/>
      <c r="OLY19" s="38"/>
      <c r="OLZ19" s="38"/>
      <c r="OMA19" s="38"/>
      <c r="OMB19" s="38"/>
      <c r="OMC19" s="38"/>
      <c r="OMD19" s="38"/>
      <c r="OME19" s="38"/>
      <c r="OMF19" s="38"/>
      <c r="OMG19" s="38"/>
      <c r="OMH19" s="38"/>
      <c r="OMI19" s="38"/>
      <c r="OMJ19" s="38"/>
      <c r="OMK19" s="38"/>
      <c r="OML19" s="38"/>
      <c r="OMM19" s="38"/>
      <c r="OMN19" s="38"/>
      <c r="OMO19" s="38"/>
      <c r="OMP19" s="38"/>
      <c r="OMQ19" s="38"/>
      <c r="OMR19" s="38"/>
      <c r="OMS19" s="38"/>
      <c r="OMT19" s="38"/>
      <c r="OMU19" s="38"/>
      <c r="OMV19" s="38"/>
      <c r="OMW19" s="38"/>
      <c r="OMX19" s="38"/>
      <c r="OMY19" s="38"/>
      <c r="OMZ19" s="38"/>
      <c r="ONA19" s="38"/>
      <c r="ONB19" s="38"/>
      <c r="ONC19" s="38"/>
      <c r="OND19" s="38"/>
      <c r="ONE19" s="38"/>
      <c r="ONF19" s="38"/>
      <c r="ONG19" s="38"/>
      <c r="ONH19" s="38"/>
      <c r="ONI19" s="38"/>
      <c r="ONJ19" s="38"/>
      <c r="ONK19" s="38"/>
      <c r="ONL19" s="38"/>
      <c r="ONM19" s="38"/>
      <c r="ONN19" s="38"/>
      <c r="ONO19" s="38"/>
      <c r="ONP19" s="38"/>
      <c r="ONQ19" s="38"/>
      <c r="ONR19" s="38"/>
      <c r="ONS19" s="38"/>
      <c r="ONT19" s="38"/>
      <c r="ONU19" s="38"/>
      <c r="ONV19" s="38"/>
      <c r="ONW19" s="38"/>
      <c r="ONX19" s="38"/>
      <c r="ONY19" s="38"/>
      <c r="ONZ19" s="38"/>
      <c r="OOA19" s="38"/>
      <c r="OOB19" s="38"/>
      <c r="OOC19" s="38"/>
      <c r="OOD19" s="38"/>
      <c r="OOE19" s="38"/>
      <c r="OOF19" s="38"/>
      <c r="OOG19" s="38"/>
      <c r="OOH19" s="38"/>
      <c r="OOI19" s="38"/>
      <c r="OOJ19" s="38"/>
      <c r="OOK19" s="38"/>
      <c r="OOL19" s="38"/>
      <c r="OOM19" s="38"/>
      <c r="OON19" s="38"/>
      <c r="OOO19" s="38"/>
      <c r="OOP19" s="38"/>
      <c r="OOQ19" s="38"/>
      <c r="OOR19" s="38"/>
      <c r="OOS19" s="38"/>
      <c r="OOT19" s="38"/>
      <c r="OOU19" s="38"/>
      <c r="OOV19" s="38"/>
      <c r="OOW19" s="38"/>
      <c r="OOX19" s="38"/>
      <c r="OOY19" s="38"/>
      <c r="OOZ19" s="38"/>
      <c r="OPA19" s="38"/>
      <c r="OPB19" s="38"/>
      <c r="OPC19" s="38"/>
      <c r="OPD19" s="38"/>
      <c r="OPE19" s="38"/>
      <c r="OPF19" s="38"/>
      <c r="OPG19" s="38"/>
      <c r="OPH19" s="38"/>
      <c r="OPI19" s="38"/>
      <c r="OPJ19" s="38"/>
      <c r="OPK19" s="38"/>
      <c r="OPL19" s="38"/>
      <c r="OPM19" s="38"/>
      <c r="OPN19" s="38"/>
      <c r="OPO19" s="38"/>
      <c r="OPP19" s="38"/>
      <c r="OPQ19" s="38"/>
      <c r="OPR19" s="38"/>
      <c r="OPS19" s="38"/>
      <c r="OPT19" s="38"/>
      <c r="OPU19" s="38"/>
      <c r="OPV19" s="38"/>
      <c r="OPW19" s="38"/>
      <c r="OPX19" s="38"/>
      <c r="OPY19" s="38"/>
      <c r="OPZ19" s="38"/>
      <c r="OQA19" s="38"/>
      <c r="OQB19" s="38"/>
      <c r="OQC19" s="38"/>
      <c r="OQD19" s="38"/>
      <c r="OQE19" s="38"/>
      <c r="OQF19" s="38"/>
      <c r="OQG19" s="38"/>
      <c r="OQH19" s="38"/>
      <c r="OQI19" s="38"/>
      <c r="OQJ19" s="38"/>
      <c r="OQK19" s="38"/>
      <c r="OQL19" s="38"/>
      <c r="OQM19" s="38"/>
      <c r="OQN19" s="38"/>
      <c r="OQO19" s="38"/>
      <c r="OQP19" s="38"/>
      <c r="OQQ19" s="38"/>
      <c r="OQR19" s="38"/>
      <c r="OQS19" s="38"/>
      <c r="OQT19" s="38"/>
      <c r="OQU19" s="38"/>
      <c r="OQV19" s="38"/>
      <c r="OQW19" s="38"/>
      <c r="OQX19" s="38"/>
      <c r="OQY19" s="38"/>
      <c r="OQZ19" s="38"/>
      <c r="ORA19" s="38"/>
      <c r="ORB19" s="38"/>
      <c r="ORC19" s="38"/>
      <c r="ORD19" s="38"/>
      <c r="ORE19" s="38"/>
      <c r="ORF19" s="38"/>
      <c r="ORG19" s="38"/>
      <c r="ORH19" s="38"/>
      <c r="ORI19" s="38"/>
      <c r="ORJ19" s="38"/>
      <c r="ORK19" s="38"/>
      <c r="ORL19" s="38"/>
      <c r="ORM19" s="38"/>
      <c r="ORN19" s="38"/>
      <c r="ORO19" s="38"/>
      <c r="ORP19" s="38"/>
      <c r="ORQ19" s="38"/>
      <c r="ORR19" s="38"/>
      <c r="ORS19" s="38"/>
      <c r="ORT19" s="38"/>
      <c r="ORU19" s="38"/>
      <c r="ORV19" s="38"/>
      <c r="ORW19" s="38"/>
      <c r="ORX19" s="38"/>
      <c r="ORY19" s="38"/>
      <c r="ORZ19" s="38"/>
      <c r="OSA19" s="38"/>
      <c r="OSB19" s="38"/>
      <c r="OSC19" s="38"/>
      <c r="OSD19" s="38"/>
      <c r="OSE19" s="38"/>
      <c r="OSF19" s="38"/>
      <c r="OSG19" s="38"/>
      <c r="OSH19" s="38"/>
      <c r="OSI19" s="38"/>
      <c r="OSJ19" s="38"/>
      <c r="OSK19" s="38"/>
      <c r="OSL19" s="38"/>
      <c r="OSM19" s="38"/>
      <c r="OSN19" s="38"/>
      <c r="OSO19" s="38"/>
      <c r="OSP19" s="38"/>
      <c r="OSQ19" s="38"/>
      <c r="OSR19" s="38"/>
      <c r="OSS19" s="38"/>
      <c r="OST19" s="38"/>
      <c r="OSU19" s="38"/>
      <c r="OSV19" s="38"/>
      <c r="OSW19" s="38"/>
      <c r="OSX19" s="38"/>
      <c r="OSY19" s="38"/>
      <c r="OSZ19" s="38"/>
      <c r="OTA19" s="38"/>
      <c r="OTB19" s="38"/>
      <c r="OTC19" s="38"/>
      <c r="OTD19" s="38"/>
      <c r="OTE19" s="38"/>
      <c r="OTF19" s="38"/>
      <c r="OTG19" s="38"/>
      <c r="OTH19" s="38"/>
      <c r="OTI19" s="38"/>
      <c r="OTJ19" s="38"/>
      <c r="OTK19" s="38"/>
      <c r="OTL19" s="38"/>
      <c r="OTM19" s="38"/>
      <c r="OTN19" s="38"/>
      <c r="OTO19" s="38"/>
      <c r="OTP19" s="38"/>
      <c r="OTQ19" s="38"/>
      <c r="OTR19" s="38"/>
      <c r="OTS19" s="38"/>
      <c r="OTT19" s="38"/>
      <c r="OTU19" s="38"/>
      <c r="OTV19" s="38"/>
      <c r="OTW19" s="38"/>
      <c r="OTX19" s="38"/>
      <c r="OTY19" s="38"/>
      <c r="OTZ19" s="38"/>
      <c r="OUA19" s="38"/>
      <c r="OUB19" s="38"/>
      <c r="OUC19" s="38"/>
      <c r="OUD19" s="38"/>
      <c r="OUE19" s="38"/>
      <c r="OUF19" s="38"/>
      <c r="OUG19" s="38"/>
      <c r="OUH19" s="38"/>
      <c r="OUI19" s="38"/>
      <c r="OUJ19" s="38"/>
      <c r="OUK19" s="38"/>
      <c r="OUL19" s="38"/>
      <c r="OUM19" s="38"/>
      <c r="OUN19" s="38"/>
      <c r="OUO19" s="38"/>
      <c r="OUP19" s="38"/>
      <c r="OUQ19" s="38"/>
      <c r="OUR19" s="38"/>
      <c r="OUS19" s="38"/>
      <c r="OUT19" s="38"/>
      <c r="OUU19" s="38"/>
      <c r="OUV19" s="38"/>
      <c r="OUW19" s="38"/>
      <c r="OUX19" s="38"/>
      <c r="OUY19" s="38"/>
      <c r="OUZ19" s="38"/>
      <c r="OVA19" s="38"/>
      <c r="OVB19" s="38"/>
      <c r="OVC19" s="38"/>
      <c r="OVD19" s="38"/>
      <c r="OVE19" s="38"/>
      <c r="OVF19" s="38"/>
      <c r="OVG19" s="38"/>
      <c r="OVH19" s="38"/>
      <c r="OVI19" s="38"/>
      <c r="OVJ19" s="38"/>
      <c r="OVK19" s="38"/>
      <c r="OVL19" s="38"/>
      <c r="OVM19" s="38"/>
      <c r="OVN19" s="38"/>
      <c r="OVO19" s="38"/>
      <c r="OVP19" s="38"/>
      <c r="OVQ19" s="38"/>
      <c r="OVR19" s="38"/>
      <c r="OVS19" s="38"/>
      <c r="OVT19" s="38"/>
      <c r="OVU19" s="38"/>
      <c r="OVV19" s="38"/>
      <c r="OVW19" s="38"/>
      <c r="OVX19" s="38"/>
      <c r="OVY19" s="38"/>
      <c r="OVZ19" s="38"/>
      <c r="OWA19" s="38"/>
      <c r="OWB19" s="38"/>
      <c r="OWC19" s="38"/>
      <c r="OWD19" s="38"/>
      <c r="OWE19" s="38"/>
      <c r="OWF19" s="38"/>
      <c r="OWG19" s="38"/>
      <c r="OWH19" s="38"/>
      <c r="OWI19" s="38"/>
      <c r="OWJ19" s="38"/>
      <c r="OWK19" s="38"/>
      <c r="OWL19" s="38"/>
      <c r="OWM19" s="38"/>
      <c r="OWN19" s="38"/>
      <c r="OWO19" s="38"/>
      <c r="OWP19" s="38"/>
      <c r="OWQ19" s="38"/>
      <c r="OWR19" s="38"/>
      <c r="OWS19" s="38"/>
      <c r="OWT19" s="38"/>
      <c r="OWU19" s="38"/>
      <c r="OWV19" s="38"/>
      <c r="OWW19" s="38"/>
      <c r="OWX19" s="38"/>
      <c r="OWY19" s="38"/>
      <c r="OWZ19" s="38"/>
      <c r="OXA19" s="38"/>
      <c r="OXB19" s="38"/>
      <c r="OXC19" s="38"/>
      <c r="OXD19" s="38"/>
      <c r="OXE19" s="38"/>
      <c r="OXF19" s="38"/>
      <c r="OXG19" s="38"/>
      <c r="OXH19" s="38"/>
      <c r="OXI19" s="38"/>
      <c r="OXJ19" s="38"/>
      <c r="OXK19" s="38"/>
      <c r="OXL19" s="38"/>
      <c r="OXM19" s="38"/>
      <c r="OXN19" s="38"/>
      <c r="OXO19" s="38"/>
      <c r="OXP19" s="38"/>
      <c r="OXQ19" s="38"/>
      <c r="OXR19" s="38"/>
      <c r="OXS19" s="38"/>
      <c r="OXT19" s="38"/>
      <c r="OXU19" s="38"/>
      <c r="OXV19" s="38"/>
      <c r="OXW19" s="38"/>
      <c r="OXX19" s="38"/>
      <c r="OXY19" s="38"/>
      <c r="OXZ19" s="38"/>
      <c r="OYA19" s="38"/>
      <c r="OYB19" s="38"/>
      <c r="OYC19" s="38"/>
      <c r="OYD19" s="38"/>
      <c r="OYE19" s="38"/>
      <c r="OYF19" s="38"/>
      <c r="OYG19" s="38"/>
      <c r="OYH19" s="38"/>
      <c r="OYI19" s="38"/>
      <c r="OYJ19" s="38"/>
      <c r="OYK19" s="38"/>
      <c r="OYL19" s="38"/>
      <c r="OYM19" s="38"/>
      <c r="OYN19" s="38"/>
      <c r="OYO19" s="38"/>
      <c r="OYP19" s="38"/>
      <c r="OYQ19" s="38"/>
      <c r="OYR19" s="38"/>
      <c r="OYS19" s="38"/>
      <c r="OYT19" s="38"/>
      <c r="OYU19" s="38"/>
      <c r="OYV19" s="38"/>
      <c r="OYW19" s="38"/>
      <c r="OYX19" s="38"/>
      <c r="OYY19" s="38"/>
      <c r="OYZ19" s="38"/>
      <c r="OZA19" s="38"/>
      <c r="OZB19" s="38"/>
      <c r="OZC19" s="38"/>
      <c r="OZD19" s="38"/>
      <c r="OZE19" s="38"/>
      <c r="OZF19" s="38"/>
      <c r="OZG19" s="38"/>
      <c r="OZH19" s="38"/>
      <c r="OZI19" s="38"/>
      <c r="OZJ19" s="38"/>
      <c r="OZK19" s="38"/>
      <c r="OZL19" s="38"/>
      <c r="OZM19" s="38"/>
      <c r="OZN19" s="38"/>
      <c r="OZO19" s="38"/>
      <c r="OZP19" s="38"/>
      <c r="OZQ19" s="38"/>
      <c r="OZR19" s="38"/>
      <c r="OZS19" s="38"/>
      <c r="OZT19" s="38"/>
      <c r="OZU19" s="38"/>
      <c r="OZV19" s="38"/>
      <c r="OZW19" s="38"/>
      <c r="OZX19" s="38"/>
      <c r="OZY19" s="38"/>
      <c r="OZZ19" s="38"/>
      <c r="PAA19" s="38"/>
      <c r="PAB19" s="38"/>
      <c r="PAC19" s="38"/>
      <c r="PAD19" s="38"/>
      <c r="PAE19" s="38"/>
      <c r="PAF19" s="38"/>
      <c r="PAG19" s="38"/>
      <c r="PAH19" s="38"/>
      <c r="PAI19" s="38"/>
      <c r="PAJ19" s="38"/>
      <c r="PAK19" s="38"/>
      <c r="PAL19" s="38"/>
      <c r="PAM19" s="38"/>
      <c r="PAN19" s="38"/>
      <c r="PAO19" s="38"/>
      <c r="PAP19" s="38"/>
      <c r="PAQ19" s="38"/>
      <c r="PAR19" s="38"/>
      <c r="PAS19" s="38"/>
      <c r="PAT19" s="38"/>
      <c r="PAU19" s="38"/>
      <c r="PAV19" s="38"/>
      <c r="PAW19" s="38"/>
      <c r="PAX19" s="38"/>
      <c r="PAY19" s="38"/>
      <c r="PAZ19" s="38"/>
      <c r="PBA19" s="38"/>
      <c r="PBB19" s="38"/>
      <c r="PBC19" s="38"/>
      <c r="PBD19" s="38"/>
      <c r="PBE19" s="38"/>
      <c r="PBF19" s="38"/>
      <c r="PBG19" s="38"/>
      <c r="PBH19" s="38"/>
      <c r="PBI19" s="38"/>
      <c r="PBJ19" s="38"/>
      <c r="PBK19" s="38"/>
      <c r="PBL19" s="38"/>
      <c r="PBM19" s="38"/>
      <c r="PBN19" s="38"/>
      <c r="PBO19" s="38"/>
      <c r="PBP19" s="38"/>
      <c r="PBQ19" s="38"/>
      <c r="PBR19" s="38"/>
      <c r="PBS19" s="38"/>
      <c r="PBT19" s="38"/>
      <c r="PBU19" s="38"/>
      <c r="PBV19" s="38"/>
      <c r="PBW19" s="38"/>
      <c r="PBX19" s="38"/>
      <c r="PBY19" s="38"/>
      <c r="PBZ19" s="38"/>
      <c r="PCA19" s="38"/>
      <c r="PCB19" s="38"/>
      <c r="PCC19" s="38"/>
      <c r="PCD19" s="38"/>
      <c r="PCE19" s="38"/>
      <c r="PCF19" s="38"/>
      <c r="PCG19" s="38"/>
      <c r="PCH19" s="38"/>
      <c r="PCI19" s="38"/>
      <c r="PCJ19" s="38"/>
      <c r="PCK19" s="38"/>
      <c r="PCL19" s="38"/>
      <c r="PCM19" s="38"/>
      <c r="PCN19" s="38"/>
      <c r="PCO19" s="38"/>
      <c r="PCP19" s="38"/>
      <c r="PCQ19" s="38"/>
      <c r="PCR19" s="38"/>
      <c r="PCS19" s="38"/>
      <c r="PCT19" s="38"/>
      <c r="PCU19" s="38"/>
      <c r="PCV19" s="38"/>
      <c r="PCW19" s="38"/>
      <c r="PCX19" s="38"/>
      <c r="PCY19" s="38"/>
      <c r="PCZ19" s="38"/>
      <c r="PDA19" s="38"/>
      <c r="PDB19" s="38"/>
      <c r="PDC19" s="38"/>
      <c r="PDD19" s="38"/>
      <c r="PDE19" s="38"/>
      <c r="PDF19" s="38"/>
      <c r="PDG19" s="38"/>
      <c r="PDH19" s="38"/>
      <c r="PDI19" s="38"/>
      <c r="PDJ19" s="38"/>
      <c r="PDK19" s="38"/>
      <c r="PDL19" s="38"/>
      <c r="PDM19" s="38"/>
      <c r="PDN19" s="38"/>
      <c r="PDO19" s="38"/>
      <c r="PDP19" s="38"/>
      <c r="PDQ19" s="38"/>
      <c r="PDR19" s="38"/>
      <c r="PDS19" s="38"/>
      <c r="PDT19" s="38"/>
      <c r="PDU19" s="38"/>
      <c r="PDV19" s="38"/>
      <c r="PDW19" s="38"/>
      <c r="PDX19" s="38"/>
      <c r="PDY19" s="38"/>
      <c r="PDZ19" s="38"/>
      <c r="PEA19" s="38"/>
      <c r="PEB19" s="38"/>
      <c r="PEC19" s="38"/>
      <c r="PED19" s="38"/>
      <c r="PEE19" s="38"/>
      <c r="PEF19" s="38"/>
      <c r="PEG19" s="38"/>
      <c r="PEH19" s="38"/>
      <c r="PEI19" s="38"/>
      <c r="PEJ19" s="38"/>
      <c r="PEK19" s="38"/>
      <c r="PEL19" s="38"/>
      <c r="PEM19" s="38"/>
      <c r="PEN19" s="38"/>
      <c r="PEO19" s="38"/>
      <c r="PEP19" s="38"/>
      <c r="PEQ19" s="38"/>
      <c r="PER19" s="38"/>
      <c r="PES19" s="38"/>
      <c r="PET19" s="38"/>
      <c r="PEU19" s="38"/>
      <c r="PEV19" s="38"/>
      <c r="PEW19" s="38"/>
      <c r="PEX19" s="38"/>
      <c r="PEY19" s="38"/>
      <c r="PEZ19" s="38"/>
      <c r="PFA19" s="38"/>
      <c r="PFB19" s="38"/>
      <c r="PFC19" s="38"/>
      <c r="PFD19" s="38"/>
      <c r="PFE19" s="38"/>
      <c r="PFF19" s="38"/>
      <c r="PFG19" s="38"/>
      <c r="PFH19" s="38"/>
      <c r="PFI19" s="38"/>
      <c r="PFJ19" s="38"/>
      <c r="PFK19" s="38"/>
      <c r="PFL19" s="38"/>
      <c r="PFM19" s="38"/>
      <c r="PFN19" s="38"/>
      <c r="PFO19" s="38"/>
      <c r="PFP19" s="38"/>
      <c r="PFQ19" s="38"/>
      <c r="PFR19" s="38"/>
      <c r="PFS19" s="38"/>
      <c r="PFT19" s="38"/>
      <c r="PFU19" s="38"/>
      <c r="PFV19" s="38"/>
      <c r="PFW19" s="38"/>
      <c r="PFX19" s="38"/>
      <c r="PFY19" s="38"/>
      <c r="PFZ19" s="38"/>
      <c r="PGA19" s="38"/>
      <c r="PGB19" s="38"/>
      <c r="PGC19" s="38"/>
      <c r="PGD19" s="38"/>
      <c r="PGE19" s="38"/>
      <c r="PGF19" s="38"/>
      <c r="PGG19" s="38"/>
      <c r="PGH19" s="38"/>
      <c r="PGI19" s="38"/>
      <c r="PGJ19" s="38"/>
      <c r="PGK19" s="38"/>
      <c r="PGL19" s="38"/>
      <c r="PGM19" s="38"/>
      <c r="PGN19" s="38"/>
      <c r="PGO19" s="38"/>
      <c r="PGP19" s="38"/>
      <c r="PGQ19" s="38"/>
      <c r="PGR19" s="38"/>
      <c r="PGS19" s="38"/>
      <c r="PGT19" s="38"/>
      <c r="PGU19" s="38"/>
      <c r="PGV19" s="38"/>
      <c r="PGW19" s="38"/>
      <c r="PGX19" s="38"/>
      <c r="PGY19" s="38"/>
      <c r="PGZ19" s="38"/>
      <c r="PHA19" s="38"/>
      <c r="PHB19" s="38"/>
      <c r="PHC19" s="38"/>
      <c r="PHD19" s="38"/>
      <c r="PHE19" s="38"/>
      <c r="PHF19" s="38"/>
      <c r="PHG19" s="38"/>
      <c r="PHH19" s="38"/>
      <c r="PHI19" s="38"/>
      <c r="PHJ19" s="38"/>
      <c r="PHK19" s="38"/>
      <c r="PHL19" s="38"/>
      <c r="PHM19" s="38"/>
      <c r="PHN19" s="38"/>
      <c r="PHO19" s="38"/>
      <c r="PHP19" s="38"/>
      <c r="PHQ19" s="38"/>
      <c r="PHR19" s="38"/>
      <c r="PHS19" s="38"/>
      <c r="PHT19" s="38"/>
      <c r="PHU19" s="38"/>
      <c r="PHV19" s="38"/>
      <c r="PHW19" s="38"/>
      <c r="PHX19" s="38"/>
      <c r="PHY19" s="38"/>
      <c r="PHZ19" s="38"/>
      <c r="PIA19" s="38"/>
      <c r="PIB19" s="38"/>
      <c r="PIC19" s="38"/>
      <c r="PID19" s="38"/>
      <c r="PIE19" s="38"/>
      <c r="PIF19" s="38"/>
      <c r="PIG19" s="38"/>
      <c r="PIH19" s="38"/>
      <c r="PII19" s="38"/>
      <c r="PIJ19" s="38"/>
      <c r="PIK19" s="38"/>
      <c r="PIL19" s="38"/>
      <c r="PIM19" s="38"/>
      <c r="PIN19" s="38"/>
      <c r="PIO19" s="38"/>
      <c r="PIP19" s="38"/>
      <c r="PIQ19" s="38"/>
      <c r="PIR19" s="38"/>
      <c r="PIS19" s="38"/>
      <c r="PIT19" s="38"/>
      <c r="PIU19" s="38"/>
      <c r="PIV19" s="38"/>
      <c r="PIW19" s="38"/>
      <c r="PIX19" s="38"/>
      <c r="PIY19" s="38"/>
      <c r="PIZ19" s="38"/>
      <c r="PJA19" s="38"/>
      <c r="PJB19" s="38"/>
      <c r="PJC19" s="38"/>
      <c r="PJD19" s="38"/>
      <c r="PJE19" s="38"/>
      <c r="PJF19" s="38"/>
      <c r="PJG19" s="38"/>
      <c r="PJH19" s="38"/>
      <c r="PJI19" s="38"/>
      <c r="PJJ19" s="38"/>
      <c r="PJK19" s="38"/>
      <c r="PJL19" s="38"/>
      <c r="PJM19" s="38"/>
      <c r="PJN19" s="38"/>
      <c r="PJO19" s="38"/>
      <c r="PJP19" s="38"/>
      <c r="PJQ19" s="38"/>
      <c r="PJR19" s="38"/>
      <c r="PJS19" s="38"/>
      <c r="PJT19" s="38"/>
      <c r="PJU19" s="38"/>
      <c r="PJV19" s="38"/>
      <c r="PJW19" s="38"/>
      <c r="PJX19" s="38"/>
      <c r="PJY19" s="38"/>
      <c r="PJZ19" s="38"/>
      <c r="PKA19" s="38"/>
      <c r="PKB19" s="38"/>
      <c r="PKC19" s="38"/>
      <c r="PKD19" s="38"/>
      <c r="PKE19" s="38"/>
      <c r="PKF19" s="38"/>
      <c r="PKG19" s="38"/>
      <c r="PKH19" s="38"/>
      <c r="PKI19" s="38"/>
      <c r="PKJ19" s="38"/>
      <c r="PKK19" s="38"/>
      <c r="PKL19" s="38"/>
      <c r="PKM19" s="38"/>
      <c r="PKN19" s="38"/>
      <c r="PKO19" s="38"/>
      <c r="PKP19" s="38"/>
      <c r="PKQ19" s="38"/>
      <c r="PKR19" s="38"/>
      <c r="PKS19" s="38"/>
      <c r="PKT19" s="38"/>
      <c r="PKU19" s="38"/>
      <c r="PKV19" s="38"/>
      <c r="PKW19" s="38"/>
      <c r="PKX19" s="38"/>
      <c r="PKY19" s="38"/>
      <c r="PKZ19" s="38"/>
      <c r="PLA19" s="38"/>
      <c r="PLB19" s="38"/>
      <c r="PLC19" s="38"/>
      <c r="PLD19" s="38"/>
      <c r="PLE19" s="38"/>
      <c r="PLF19" s="38"/>
      <c r="PLG19" s="38"/>
      <c r="PLH19" s="38"/>
      <c r="PLI19" s="38"/>
      <c r="PLJ19" s="38"/>
      <c r="PLK19" s="38"/>
      <c r="PLL19" s="38"/>
      <c r="PLM19" s="38"/>
      <c r="PLN19" s="38"/>
      <c r="PLO19" s="38"/>
      <c r="PLP19" s="38"/>
      <c r="PLQ19" s="38"/>
      <c r="PLR19" s="38"/>
      <c r="PLS19" s="38"/>
      <c r="PLT19" s="38"/>
      <c r="PLU19" s="38"/>
      <c r="PLV19" s="38"/>
      <c r="PLW19" s="38"/>
      <c r="PLX19" s="38"/>
      <c r="PLY19" s="38"/>
      <c r="PLZ19" s="38"/>
      <c r="PMA19" s="38"/>
      <c r="PMB19" s="38"/>
      <c r="PMC19" s="38"/>
      <c r="PMD19" s="38"/>
      <c r="PME19" s="38"/>
      <c r="PMF19" s="38"/>
      <c r="PMG19" s="38"/>
      <c r="PMH19" s="38"/>
      <c r="PMI19" s="38"/>
      <c r="PMJ19" s="38"/>
      <c r="PMK19" s="38"/>
      <c r="PML19" s="38"/>
      <c r="PMM19" s="38"/>
      <c r="PMN19" s="38"/>
      <c r="PMO19" s="38"/>
      <c r="PMP19" s="38"/>
      <c r="PMQ19" s="38"/>
      <c r="PMR19" s="38"/>
      <c r="PMS19" s="38"/>
      <c r="PMT19" s="38"/>
      <c r="PMU19" s="38"/>
      <c r="PMV19" s="38"/>
      <c r="PMW19" s="38"/>
      <c r="PMX19" s="38"/>
      <c r="PMY19" s="38"/>
      <c r="PMZ19" s="38"/>
      <c r="PNA19" s="38"/>
      <c r="PNB19" s="38"/>
      <c r="PNC19" s="38"/>
      <c r="PND19" s="38"/>
      <c r="PNE19" s="38"/>
      <c r="PNF19" s="38"/>
      <c r="PNG19" s="38"/>
      <c r="PNH19" s="38"/>
      <c r="PNI19" s="38"/>
      <c r="PNJ19" s="38"/>
      <c r="PNK19" s="38"/>
      <c r="PNL19" s="38"/>
      <c r="PNM19" s="38"/>
      <c r="PNN19" s="38"/>
      <c r="PNO19" s="38"/>
      <c r="PNP19" s="38"/>
      <c r="PNQ19" s="38"/>
      <c r="PNR19" s="38"/>
      <c r="PNS19" s="38"/>
      <c r="PNT19" s="38"/>
      <c r="PNU19" s="38"/>
      <c r="PNV19" s="38"/>
      <c r="PNW19" s="38"/>
      <c r="PNX19" s="38"/>
      <c r="PNY19" s="38"/>
      <c r="PNZ19" s="38"/>
      <c r="POA19" s="38"/>
      <c r="POB19" s="38"/>
      <c r="POC19" s="38"/>
      <c r="POD19" s="38"/>
      <c r="POE19" s="38"/>
      <c r="POF19" s="38"/>
      <c r="POG19" s="38"/>
      <c r="POH19" s="38"/>
      <c r="POI19" s="38"/>
      <c r="POJ19" s="38"/>
      <c r="POK19" s="38"/>
      <c r="POL19" s="38"/>
      <c r="POM19" s="38"/>
      <c r="PON19" s="38"/>
      <c r="POO19" s="38"/>
      <c r="POP19" s="38"/>
      <c r="POQ19" s="38"/>
      <c r="POR19" s="38"/>
      <c r="POS19" s="38"/>
      <c r="POT19" s="38"/>
      <c r="POU19" s="38"/>
      <c r="POV19" s="38"/>
      <c r="POW19" s="38"/>
      <c r="POX19" s="38"/>
      <c r="POY19" s="38"/>
      <c r="POZ19" s="38"/>
      <c r="PPA19" s="38"/>
      <c r="PPB19" s="38"/>
      <c r="PPC19" s="38"/>
      <c r="PPD19" s="38"/>
      <c r="PPE19" s="38"/>
      <c r="PPF19" s="38"/>
      <c r="PPG19" s="38"/>
      <c r="PPH19" s="38"/>
      <c r="PPI19" s="38"/>
      <c r="PPJ19" s="38"/>
      <c r="PPK19" s="38"/>
      <c r="PPL19" s="38"/>
      <c r="PPM19" s="38"/>
      <c r="PPN19" s="38"/>
      <c r="PPO19" s="38"/>
      <c r="PPP19" s="38"/>
      <c r="PPQ19" s="38"/>
      <c r="PPR19" s="38"/>
      <c r="PPS19" s="38"/>
      <c r="PPT19" s="38"/>
      <c r="PPU19" s="38"/>
      <c r="PPV19" s="38"/>
      <c r="PPW19" s="38"/>
      <c r="PPX19" s="38"/>
      <c r="PPY19" s="38"/>
      <c r="PPZ19" s="38"/>
      <c r="PQA19" s="38"/>
      <c r="PQB19" s="38"/>
      <c r="PQC19" s="38"/>
      <c r="PQD19" s="38"/>
      <c r="PQE19" s="38"/>
      <c r="PQF19" s="38"/>
      <c r="PQG19" s="38"/>
      <c r="PQH19" s="38"/>
      <c r="PQI19" s="38"/>
      <c r="PQJ19" s="38"/>
      <c r="PQK19" s="38"/>
      <c r="PQL19" s="38"/>
      <c r="PQM19" s="38"/>
      <c r="PQN19" s="38"/>
      <c r="PQO19" s="38"/>
      <c r="PQP19" s="38"/>
      <c r="PQQ19" s="38"/>
      <c r="PQR19" s="38"/>
      <c r="PQS19" s="38"/>
      <c r="PQT19" s="38"/>
      <c r="PQU19" s="38"/>
      <c r="PQV19" s="38"/>
      <c r="PQW19" s="38"/>
      <c r="PQX19" s="38"/>
      <c r="PQY19" s="38"/>
      <c r="PQZ19" s="38"/>
      <c r="PRA19" s="38"/>
      <c r="PRB19" s="38"/>
      <c r="PRC19" s="38"/>
      <c r="PRD19" s="38"/>
      <c r="PRE19" s="38"/>
      <c r="PRF19" s="38"/>
      <c r="PRG19" s="38"/>
      <c r="PRH19" s="38"/>
      <c r="PRI19" s="38"/>
      <c r="PRJ19" s="38"/>
      <c r="PRK19" s="38"/>
      <c r="PRL19" s="38"/>
      <c r="PRM19" s="38"/>
      <c r="PRN19" s="38"/>
      <c r="PRO19" s="38"/>
      <c r="PRP19" s="38"/>
      <c r="PRQ19" s="38"/>
      <c r="PRR19" s="38"/>
      <c r="PRS19" s="38"/>
      <c r="PRT19" s="38"/>
      <c r="PRU19" s="38"/>
      <c r="PRV19" s="38"/>
      <c r="PRW19" s="38"/>
      <c r="PRX19" s="38"/>
      <c r="PRY19" s="38"/>
      <c r="PRZ19" s="38"/>
      <c r="PSA19" s="38"/>
      <c r="PSB19" s="38"/>
      <c r="PSC19" s="38"/>
      <c r="PSD19" s="38"/>
      <c r="PSE19" s="38"/>
      <c r="PSF19" s="38"/>
      <c r="PSG19" s="38"/>
      <c r="PSH19" s="38"/>
      <c r="PSI19" s="38"/>
      <c r="PSJ19" s="38"/>
      <c r="PSK19" s="38"/>
      <c r="PSL19" s="38"/>
      <c r="PSM19" s="38"/>
      <c r="PSN19" s="38"/>
      <c r="PSO19" s="38"/>
      <c r="PSP19" s="38"/>
      <c r="PSQ19" s="38"/>
      <c r="PSR19" s="38"/>
      <c r="PSS19" s="38"/>
      <c r="PST19" s="38"/>
      <c r="PSU19" s="38"/>
      <c r="PSV19" s="38"/>
      <c r="PSW19" s="38"/>
      <c r="PSX19" s="38"/>
      <c r="PSY19" s="38"/>
      <c r="PSZ19" s="38"/>
      <c r="PTA19" s="38"/>
      <c r="PTB19" s="38"/>
      <c r="PTC19" s="38"/>
      <c r="PTD19" s="38"/>
      <c r="PTE19" s="38"/>
      <c r="PTF19" s="38"/>
      <c r="PTG19" s="38"/>
      <c r="PTH19" s="38"/>
      <c r="PTI19" s="38"/>
      <c r="PTJ19" s="38"/>
      <c r="PTK19" s="38"/>
      <c r="PTL19" s="38"/>
      <c r="PTM19" s="38"/>
      <c r="PTN19" s="38"/>
      <c r="PTO19" s="38"/>
      <c r="PTP19" s="38"/>
      <c r="PTQ19" s="38"/>
      <c r="PTR19" s="38"/>
      <c r="PTS19" s="38"/>
      <c r="PTT19" s="38"/>
      <c r="PTU19" s="38"/>
      <c r="PTV19" s="38"/>
      <c r="PTW19" s="38"/>
      <c r="PTX19" s="38"/>
      <c r="PTY19" s="38"/>
      <c r="PTZ19" s="38"/>
      <c r="PUA19" s="38"/>
      <c r="PUB19" s="38"/>
      <c r="PUC19" s="38"/>
      <c r="PUD19" s="38"/>
      <c r="PUE19" s="38"/>
      <c r="PUF19" s="38"/>
      <c r="PUG19" s="38"/>
      <c r="PUH19" s="38"/>
      <c r="PUI19" s="38"/>
      <c r="PUJ19" s="38"/>
      <c r="PUK19" s="38"/>
      <c r="PUL19" s="38"/>
      <c r="PUM19" s="38"/>
      <c r="PUN19" s="38"/>
      <c r="PUO19" s="38"/>
      <c r="PUP19" s="38"/>
      <c r="PUQ19" s="38"/>
      <c r="PUR19" s="38"/>
      <c r="PUS19" s="38"/>
      <c r="PUT19" s="38"/>
      <c r="PUU19" s="38"/>
      <c r="PUV19" s="38"/>
      <c r="PUW19" s="38"/>
      <c r="PUX19" s="38"/>
      <c r="PUY19" s="38"/>
      <c r="PUZ19" s="38"/>
      <c r="PVA19" s="38"/>
      <c r="PVB19" s="38"/>
      <c r="PVC19" s="38"/>
      <c r="PVD19" s="38"/>
      <c r="PVE19" s="38"/>
      <c r="PVF19" s="38"/>
      <c r="PVG19" s="38"/>
      <c r="PVH19" s="38"/>
      <c r="PVI19" s="38"/>
      <c r="PVJ19" s="38"/>
      <c r="PVK19" s="38"/>
      <c r="PVL19" s="38"/>
      <c r="PVM19" s="38"/>
      <c r="PVN19" s="38"/>
      <c r="PVO19" s="38"/>
      <c r="PVP19" s="38"/>
      <c r="PVQ19" s="38"/>
      <c r="PVR19" s="38"/>
      <c r="PVS19" s="38"/>
      <c r="PVT19" s="38"/>
      <c r="PVU19" s="38"/>
      <c r="PVV19" s="38"/>
      <c r="PVW19" s="38"/>
      <c r="PVX19" s="38"/>
      <c r="PVY19" s="38"/>
      <c r="PVZ19" s="38"/>
      <c r="PWA19" s="38"/>
      <c r="PWB19" s="38"/>
      <c r="PWC19" s="38"/>
      <c r="PWD19" s="38"/>
      <c r="PWE19" s="38"/>
      <c r="PWF19" s="38"/>
      <c r="PWG19" s="38"/>
      <c r="PWH19" s="38"/>
      <c r="PWI19" s="38"/>
      <c r="PWJ19" s="38"/>
      <c r="PWK19" s="38"/>
      <c r="PWL19" s="38"/>
      <c r="PWM19" s="38"/>
      <c r="PWN19" s="38"/>
      <c r="PWO19" s="38"/>
      <c r="PWP19" s="38"/>
      <c r="PWQ19" s="38"/>
      <c r="PWR19" s="38"/>
      <c r="PWS19" s="38"/>
      <c r="PWT19" s="38"/>
      <c r="PWU19" s="38"/>
      <c r="PWV19" s="38"/>
      <c r="PWW19" s="38"/>
      <c r="PWX19" s="38"/>
      <c r="PWY19" s="38"/>
      <c r="PWZ19" s="38"/>
      <c r="PXA19" s="38"/>
      <c r="PXB19" s="38"/>
      <c r="PXC19" s="38"/>
      <c r="PXD19" s="38"/>
      <c r="PXE19" s="38"/>
      <c r="PXF19" s="38"/>
      <c r="PXG19" s="38"/>
      <c r="PXH19" s="38"/>
      <c r="PXI19" s="38"/>
      <c r="PXJ19" s="38"/>
      <c r="PXK19" s="38"/>
      <c r="PXL19" s="38"/>
      <c r="PXM19" s="38"/>
      <c r="PXN19" s="38"/>
      <c r="PXO19" s="38"/>
      <c r="PXP19" s="38"/>
      <c r="PXQ19" s="38"/>
      <c r="PXR19" s="38"/>
      <c r="PXS19" s="38"/>
      <c r="PXT19" s="38"/>
      <c r="PXU19" s="38"/>
      <c r="PXV19" s="38"/>
      <c r="PXW19" s="38"/>
      <c r="PXX19" s="38"/>
      <c r="PXY19" s="38"/>
      <c r="PXZ19" s="38"/>
      <c r="PYA19" s="38"/>
      <c r="PYB19" s="38"/>
      <c r="PYC19" s="38"/>
      <c r="PYD19" s="38"/>
      <c r="PYE19" s="38"/>
      <c r="PYF19" s="38"/>
      <c r="PYG19" s="38"/>
      <c r="PYH19" s="38"/>
      <c r="PYI19" s="38"/>
      <c r="PYJ19" s="38"/>
      <c r="PYK19" s="38"/>
      <c r="PYL19" s="38"/>
      <c r="PYM19" s="38"/>
      <c r="PYN19" s="38"/>
      <c r="PYO19" s="38"/>
      <c r="PYP19" s="38"/>
      <c r="PYQ19" s="38"/>
      <c r="PYR19" s="38"/>
      <c r="PYS19" s="38"/>
      <c r="PYT19" s="38"/>
      <c r="PYU19" s="38"/>
      <c r="PYV19" s="38"/>
      <c r="PYW19" s="38"/>
      <c r="PYX19" s="38"/>
      <c r="PYY19" s="38"/>
      <c r="PYZ19" s="38"/>
      <c r="PZA19" s="38"/>
      <c r="PZB19" s="38"/>
      <c r="PZC19" s="38"/>
      <c r="PZD19" s="38"/>
      <c r="PZE19" s="38"/>
      <c r="PZF19" s="38"/>
      <c r="PZG19" s="38"/>
      <c r="PZH19" s="38"/>
      <c r="PZI19" s="38"/>
      <c r="PZJ19" s="38"/>
      <c r="PZK19" s="38"/>
      <c r="PZL19" s="38"/>
      <c r="PZM19" s="38"/>
      <c r="PZN19" s="38"/>
      <c r="PZO19" s="38"/>
      <c r="PZP19" s="38"/>
      <c r="PZQ19" s="38"/>
      <c r="PZR19" s="38"/>
      <c r="PZS19" s="38"/>
      <c r="PZT19" s="38"/>
      <c r="PZU19" s="38"/>
      <c r="PZV19" s="38"/>
      <c r="PZW19" s="38"/>
      <c r="PZX19" s="38"/>
      <c r="PZY19" s="38"/>
      <c r="PZZ19" s="38"/>
      <c r="QAA19" s="38"/>
      <c r="QAB19" s="38"/>
      <c r="QAC19" s="38"/>
      <c r="QAD19" s="38"/>
      <c r="QAE19" s="38"/>
      <c r="QAF19" s="38"/>
      <c r="QAG19" s="38"/>
      <c r="QAH19" s="38"/>
      <c r="QAI19" s="38"/>
      <c r="QAJ19" s="38"/>
      <c r="QAK19" s="38"/>
      <c r="QAL19" s="38"/>
      <c r="QAM19" s="38"/>
      <c r="QAN19" s="38"/>
      <c r="QAO19" s="38"/>
      <c r="QAP19" s="38"/>
      <c r="QAQ19" s="38"/>
      <c r="QAR19" s="38"/>
      <c r="QAS19" s="38"/>
      <c r="QAT19" s="38"/>
      <c r="QAU19" s="38"/>
      <c r="QAV19" s="38"/>
      <c r="QAW19" s="38"/>
      <c r="QAX19" s="38"/>
      <c r="QAY19" s="38"/>
      <c r="QAZ19" s="38"/>
      <c r="QBA19" s="38"/>
      <c r="QBB19" s="38"/>
      <c r="QBC19" s="38"/>
      <c r="QBD19" s="38"/>
      <c r="QBE19" s="38"/>
      <c r="QBF19" s="38"/>
      <c r="QBG19" s="38"/>
      <c r="QBH19" s="38"/>
      <c r="QBI19" s="38"/>
      <c r="QBJ19" s="38"/>
      <c r="QBK19" s="38"/>
      <c r="QBL19" s="38"/>
      <c r="QBM19" s="38"/>
      <c r="QBN19" s="38"/>
      <c r="QBO19" s="38"/>
      <c r="QBP19" s="38"/>
      <c r="QBQ19" s="38"/>
      <c r="QBR19" s="38"/>
      <c r="QBS19" s="38"/>
      <c r="QBT19" s="38"/>
      <c r="QBU19" s="38"/>
      <c r="QBV19" s="38"/>
      <c r="QBW19" s="38"/>
      <c r="QBX19" s="38"/>
      <c r="QBY19" s="38"/>
      <c r="QBZ19" s="38"/>
      <c r="QCA19" s="38"/>
      <c r="QCB19" s="38"/>
      <c r="QCC19" s="38"/>
      <c r="QCD19" s="38"/>
      <c r="QCE19" s="38"/>
      <c r="QCF19" s="38"/>
      <c r="QCG19" s="38"/>
      <c r="QCH19" s="38"/>
      <c r="QCI19" s="38"/>
      <c r="QCJ19" s="38"/>
      <c r="QCK19" s="38"/>
      <c r="QCL19" s="38"/>
      <c r="QCM19" s="38"/>
      <c r="QCN19" s="38"/>
      <c r="QCO19" s="38"/>
      <c r="QCP19" s="38"/>
      <c r="QCQ19" s="38"/>
      <c r="QCR19" s="38"/>
      <c r="QCS19" s="38"/>
      <c r="QCT19" s="38"/>
      <c r="QCU19" s="38"/>
      <c r="QCV19" s="38"/>
      <c r="QCW19" s="38"/>
      <c r="QCX19" s="38"/>
      <c r="QCY19" s="38"/>
      <c r="QCZ19" s="38"/>
      <c r="QDA19" s="38"/>
      <c r="QDB19" s="38"/>
      <c r="QDC19" s="38"/>
      <c r="QDD19" s="38"/>
      <c r="QDE19" s="38"/>
      <c r="QDF19" s="38"/>
      <c r="QDG19" s="38"/>
      <c r="QDH19" s="38"/>
      <c r="QDI19" s="38"/>
      <c r="QDJ19" s="38"/>
      <c r="QDK19" s="38"/>
      <c r="QDL19" s="38"/>
      <c r="QDM19" s="38"/>
      <c r="QDN19" s="38"/>
      <c r="QDO19" s="38"/>
      <c r="QDP19" s="38"/>
      <c r="QDQ19" s="38"/>
      <c r="QDR19" s="38"/>
      <c r="QDS19" s="38"/>
      <c r="QDT19" s="38"/>
      <c r="QDU19" s="38"/>
      <c r="QDV19" s="38"/>
      <c r="QDW19" s="38"/>
      <c r="QDX19" s="38"/>
      <c r="QDY19" s="38"/>
      <c r="QDZ19" s="38"/>
      <c r="QEA19" s="38"/>
      <c r="QEB19" s="38"/>
      <c r="QEC19" s="38"/>
      <c r="QED19" s="38"/>
      <c r="QEE19" s="38"/>
      <c r="QEF19" s="38"/>
      <c r="QEG19" s="38"/>
      <c r="QEH19" s="38"/>
      <c r="QEI19" s="38"/>
      <c r="QEJ19" s="38"/>
      <c r="QEK19" s="38"/>
      <c r="QEL19" s="38"/>
      <c r="QEM19" s="38"/>
      <c r="QEN19" s="38"/>
      <c r="QEO19" s="38"/>
      <c r="QEP19" s="38"/>
      <c r="QEQ19" s="38"/>
      <c r="QER19" s="38"/>
      <c r="QES19" s="38"/>
      <c r="QET19" s="38"/>
      <c r="QEU19" s="38"/>
      <c r="QEV19" s="38"/>
      <c r="QEW19" s="38"/>
      <c r="QEX19" s="38"/>
      <c r="QEY19" s="38"/>
      <c r="QEZ19" s="38"/>
      <c r="QFA19" s="38"/>
      <c r="QFB19" s="38"/>
      <c r="QFC19" s="38"/>
      <c r="QFD19" s="38"/>
      <c r="QFE19" s="38"/>
      <c r="QFF19" s="38"/>
      <c r="QFG19" s="38"/>
      <c r="QFH19" s="38"/>
      <c r="QFI19" s="38"/>
      <c r="QFJ19" s="38"/>
      <c r="QFK19" s="38"/>
      <c r="QFL19" s="38"/>
      <c r="QFM19" s="38"/>
      <c r="QFN19" s="38"/>
      <c r="QFO19" s="38"/>
      <c r="QFP19" s="38"/>
      <c r="QFQ19" s="38"/>
      <c r="QFR19" s="38"/>
      <c r="QFS19" s="38"/>
      <c r="QFT19" s="38"/>
      <c r="QFU19" s="38"/>
      <c r="QFV19" s="38"/>
      <c r="QFW19" s="38"/>
      <c r="QFX19" s="38"/>
      <c r="QFY19" s="38"/>
      <c r="QFZ19" s="38"/>
      <c r="QGA19" s="38"/>
      <c r="QGB19" s="38"/>
      <c r="QGC19" s="38"/>
      <c r="QGD19" s="38"/>
      <c r="QGE19" s="38"/>
      <c r="QGF19" s="38"/>
      <c r="QGG19" s="38"/>
      <c r="QGH19" s="38"/>
      <c r="QGI19" s="38"/>
      <c r="QGJ19" s="38"/>
      <c r="QGK19" s="38"/>
      <c r="QGL19" s="38"/>
      <c r="QGM19" s="38"/>
      <c r="QGN19" s="38"/>
      <c r="QGO19" s="38"/>
      <c r="QGP19" s="38"/>
      <c r="QGQ19" s="38"/>
      <c r="QGR19" s="38"/>
      <c r="QGS19" s="38"/>
      <c r="QGT19" s="38"/>
      <c r="QGU19" s="38"/>
      <c r="QGV19" s="38"/>
      <c r="QGW19" s="38"/>
      <c r="QGX19" s="38"/>
      <c r="QGY19" s="38"/>
      <c r="QGZ19" s="38"/>
      <c r="QHA19" s="38"/>
      <c r="QHB19" s="38"/>
      <c r="QHC19" s="38"/>
      <c r="QHD19" s="38"/>
      <c r="QHE19" s="38"/>
      <c r="QHF19" s="38"/>
      <c r="QHG19" s="38"/>
      <c r="QHH19" s="38"/>
      <c r="QHI19" s="38"/>
      <c r="QHJ19" s="38"/>
      <c r="QHK19" s="38"/>
      <c r="QHL19" s="38"/>
      <c r="QHM19" s="38"/>
      <c r="QHN19" s="38"/>
      <c r="QHO19" s="38"/>
      <c r="QHP19" s="38"/>
      <c r="QHQ19" s="38"/>
      <c r="QHR19" s="38"/>
      <c r="QHS19" s="38"/>
      <c r="QHT19" s="38"/>
      <c r="QHU19" s="38"/>
      <c r="QHV19" s="38"/>
      <c r="QHW19" s="38"/>
      <c r="QHX19" s="38"/>
      <c r="QHY19" s="38"/>
      <c r="QHZ19" s="38"/>
      <c r="QIA19" s="38"/>
      <c r="QIB19" s="38"/>
      <c r="QIC19" s="38"/>
      <c r="QID19" s="38"/>
      <c r="QIE19" s="38"/>
      <c r="QIF19" s="38"/>
      <c r="QIG19" s="38"/>
      <c r="QIH19" s="38"/>
      <c r="QII19" s="38"/>
      <c r="QIJ19" s="38"/>
      <c r="QIK19" s="38"/>
      <c r="QIL19" s="38"/>
      <c r="QIM19" s="38"/>
      <c r="QIN19" s="38"/>
      <c r="QIO19" s="38"/>
      <c r="QIP19" s="38"/>
      <c r="QIQ19" s="38"/>
      <c r="QIR19" s="38"/>
      <c r="QIS19" s="38"/>
      <c r="QIT19" s="38"/>
      <c r="QIU19" s="38"/>
      <c r="QIV19" s="38"/>
      <c r="QIW19" s="38"/>
      <c r="QIX19" s="38"/>
      <c r="QIY19" s="38"/>
      <c r="QIZ19" s="38"/>
      <c r="QJA19" s="38"/>
      <c r="QJB19" s="38"/>
      <c r="QJC19" s="38"/>
      <c r="QJD19" s="38"/>
      <c r="QJE19" s="38"/>
      <c r="QJF19" s="38"/>
      <c r="QJG19" s="38"/>
      <c r="QJH19" s="38"/>
      <c r="QJI19" s="38"/>
      <c r="QJJ19" s="38"/>
      <c r="QJK19" s="38"/>
      <c r="QJL19" s="38"/>
      <c r="QJM19" s="38"/>
      <c r="QJN19" s="38"/>
      <c r="QJO19" s="38"/>
      <c r="QJP19" s="38"/>
      <c r="QJQ19" s="38"/>
      <c r="QJR19" s="38"/>
      <c r="QJS19" s="38"/>
      <c r="QJT19" s="38"/>
      <c r="QJU19" s="38"/>
      <c r="QJV19" s="38"/>
      <c r="QJW19" s="38"/>
      <c r="QJX19" s="38"/>
      <c r="QJY19" s="38"/>
      <c r="QJZ19" s="38"/>
      <c r="QKA19" s="38"/>
      <c r="QKB19" s="38"/>
      <c r="QKC19" s="38"/>
      <c r="QKD19" s="38"/>
      <c r="QKE19" s="38"/>
      <c r="QKF19" s="38"/>
      <c r="QKG19" s="38"/>
      <c r="QKH19" s="38"/>
      <c r="QKI19" s="38"/>
      <c r="QKJ19" s="38"/>
      <c r="QKK19" s="38"/>
      <c r="QKL19" s="38"/>
      <c r="QKM19" s="38"/>
      <c r="QKN19" s="38"/>
      <c r="QKO19" s="38"/>
      <c r="QKP19" s="38"/>
      <c r="QKQ19" s="38"/>
      <c r="QKR19" s="38"/>
      <c r="QKS19" s="38"/>
      <c r="QKT19" s="38"/>
      <c r="QKU19" s="38"/>
      <c r="QKV19" s="38"/>
      <c r="QKW19" s="38"/>
      <c r="QKX19" s="38"/>
      <c r="QKY19" s="38"/>
      <c r="QKZ19" s="38"/>
      <c r="QLA19" s="38"/>
      <c r="QLB19" s="38"/>
      <c r="QLC19" s="38"/>
      <c r="QLD19" s="38"/>
      <c r="QLE19" s="38"/>
      <c r="QLF19" s="38"/>
      <c r="QLG19" s="38"/>
      <c r="QLH19" s="38"/>
      <c r="QLI19" s="38"/>
      <c r="QLJ19" s="38"/>
      <c r="QLK19" s="38"/>
      <c r="QLL19" s="38"/>
      <c r="QLM19" s="38"/>
      <c r="QLN19" s="38"/>
      <c r="QLO19" s="38"/>
      <c r="QLP19" s="38"/>
      <c r="QLQ19" s="38"/>
      <c r="QLR19" s="38"/>
      <c r="QLS19" s="38"/>
      <c r="QLT19" s="38"/>
      <c r="QLU19" s="38"/>
      <c r="QLV19" s="38"/>
      <c r="QLW19" s="38"/>
      <c r="QLX19" s="38"/>
      <c r="QLY19" s="38"/>
      <c r="QLZ19" s="38"/>
      <c r="QMA19" s="38"/>
      <c r="QMB19" s="38"/>
      <c r="QMC19" s="38"/>
      <c r="QMD19" s="38"/>
      <c r="QME19" s="38"/>
      <c r="QMF19" s="38"/>
      <c r="QMG19" s="38"/>
      <c r="QMH19" s="38"/>
      <c r="QMI19" s="38"/>
      <c r="QMJ19" s="38"/>
      <c r="QMK19" s="38"/>
      <c r="QML19" s="38"/>
      <c r="QMM19" s="38"/>
      <c r="QMN19" s="38"/>
      <c r="QMO19" s="38"/>
      <c r="QMP19" s="38"/>
      <c r="QMQ19" s="38"/>
      <c r="QMR19" s="38"/>
      <c r="QMS19" s="38"/>
      <c r="QMT19" s="38"/>
      <c r="QMU19" s="38"/>
      <c r="QMV19" s="38"/>
      <c r="QMW19" s="38"/>
      <c r="QMX19" s="38"/>
      <c r="QMY19" s="38"/>
      <c r="QMZ19" s="38"/>
      <c r="QNA19" s="38"/>
      <c r="QNB19" s="38"/>
      <c r="QNC19" s="38"/>
      <c r="QND19" s="38"/>
      <c r="QNE19" s="38"/>
      <c r="QNF19" s="38"/>
      <c r="QNG19" s="38"/>
      <c r="QNH19" s="38"/>
      <c r="QNI19" s="38"/>
      <c r="QNJ19" s="38"/>
      <c r="QNK19" s="38"/>
      <c r="QNL19" s="38"/>
      <c r="QNM19" s="38"/>
      <c r="QNN19" s="38"/>
      <c r="QNO19" s="38"/>
      <c r="QNP19" s="38"/>
      <c r="QNQ19" s="38"/>
      <c r="QNR19" s="38"/>
      <c r="QNS19" s="38"/>
      <c r="QNT19" s="38"/>
      <c r="QNU19" s="38"/>
      <c r="QNV19" s="38"/>
      <c r="QNW19" s="38"/>
      <c r="QNX19" s="38"/>
      <c r="QNY19" s="38"/>
      <c r="QNZ19" s="38"/>
      <c r="QOA19" s="38"/>
      <c r="QOB19" s="38"/>
      <c r="QOC19" s="38"/>
      <c r="QOD19" s="38"/>
      <c r="QOE19" s="38"/>
      <c r="QOF19" s="38"/>
      <c r="QOG19" s="38"/>
      <c r="QOH19" s="38"/>
      <c r="QOI19" s="38"/>
      <c r="QOJ19" s="38"/>
      <c r="QOK19" s="38"/>
      <c r="QOL19" s="38"/>
      <c r="QOM19" s="38"/>
      <c r="QON19" s="38"/>
      <c r="QOO19" s="38"/>
      <c r="QOP19" s="38"/>
      <c r="QOQ19" s="38"/>
      <c r="QOR19" s="38"/>
      <c r="QOS19" s="38"/>
      <c r="QOT19" s="38"/>
      <c r="QOU19" s="38"/>
      <c r="QOV19" s="38"/>
      <c r="QOW19" s="38"/>
      <c r="QOX19" s="38"/>
      <c r="QOY19" s="38"/>
      <c r="QOZ19" s="38"/>
      <c r="QPA19" s="38"/>
      <c r="QPB19" s="38"/>
      <c r="QPC19" s="38"/>
      <c r="QPD19" s="38"/>
      <c r="QPE19" s="38"/>
      <c r="QPF19" s="38"/>
      <c r="QPG19" s="38"/>
      <c r="QPH19" s="38"/>
      <c r="QPI19" s="38"/>
      <c r="QPJ19" s="38"/>
      <c r="QPK19" s="38"/>
      <c r="QPL19" s="38"/>
      <c r="QPM19" s="38"/>
      <c r="QPN19" s="38"/>
      <c r="QPO19" s="38"/>
      <c r="QPP19" s="38"/>
      <c r="QPQ19" s="38"/>
      <c r="QPR19" s="38"/>
      <c r="QPS19" s="38"/>
      <c r="QPT19" s="38"/>
      <c r="QPU19" s="38"/>
      <c r="QPV19" s="38"/>
      <c r="QPW19" s="38"/>
      <c r="QPX19" s="38"/>
      <c r="QPY19" s="38"/>
      <c r="QPZ19" s="38"/>
      <c r="QQA19" s="38"/>
      <c r="QQB19" s="38"/>
      <c r="QQC19" s="38"/>
      <c r="QQD19" s="38"/>
      <c r="QQE19" s="38"/>
      <c r="QQF19" s="38"/>
      <c r="QQG19" s="38"/>
      <c r="QQH19" s="38"/>
      <c r="QQI19" s="38"/>
      <c r="QQJ19" s="38"/>
      <c r="QQK19" s="38"/>
      <c r="QQL19" s="38"/>
      <c r="QQM19" s="38"/>
      <c r="QQN19" s="38"/>
      <c r="QQO19" s="38"/>
      <c r="QQP19" s="38"/>
      <c r="QQQ19" s="38"/>
      <c r="QQR19" s="38"/>
      <c r="QQS19" s="38"/>
      <c r="QQT19" s="38"/>
      <c r="QQU19" s="38"/>
      <c r="QQV19" s="38"/>
      <c r="QQW19" s="38"/>
      <c r="QQX19" s="38"/>
      <c r="QQY19" s="38"/>
      <c r="QQZ19" s="38"/>
      <c r="QRA19" s="38"/>
      <c r="QRB19" s="38"/>
      <c r="QRC19" s="38"/>
      <c r="QRD19" s="38"/>
      <c r="QRE19" s="38"/>
      <c r="QRF19" s="38"/>
      <c r="QRG19" s="38"/>
      <c r="QRH19" s="38"/>
      <c r="QRI19" s="38"/>
      <c r="QRJ19" s="38"/>
      <c r="QRK19" s="38"/>
      <c r="QRL19" s="38"/>
      <c r="QRM19" s="38"/>
      <c r="QRN19" s="38"/>
      <c r="QRO19" s="38"/>
      <c r="QRP19" s="38"/>
      <c r="QRQ19" s="38"/>
      <c r="QRR19" s="38"/>
      <c r="QRS19" s="38"/>
      <c r="QRT19" s="38"/>
      <c r="QRU19" s="38"/>
      <c r="QRV19" s="38"/>
      <c r="QRW19" s="38"/>
      <c r="QRX19" s="38"/>
      <c r="QRY19" s="38"/>
      <c r="QRZ19" s="38"/>
      <c r="QSA19" s="38"/>
      <c r="QSB19" s="38"/>
      <c r="QSC19" s="38"/>
      <c r="QSD19" s="38"/>
      <c r="QSE19" s="38"/>
      <c r="QSF19" s="38"/>
      <c r="QSG19" s="38"/>
      <c r="QSH19" s="38"/>
      <c r="QSI19" s="38"/>
      <c r="QSJ19" s="38"/>
      <c r="QSK19" s="38"/>
      <c r="QSL19" s="38"/>
      <c r="QSM19" s="38"/>
      <c r="QSN19" s="38"/>
      <c r="QSO19" s="38"/>
      <c r="QSP19" s="38"/>
      <c r="QSQ19" s="38"/>
      <c r="QSR19" s="38"/>
      <c r="QSS19" s="38"/>
      <c r="QST19" s="38"/>
      <c r="QSU19" s="38"/>
      <c r="QSV19" s="38"/>
      <c r="QSW19" s="38"/>
      <c r="QSX19" s="38"/>
      <c r="QSY19" s="38"/>
      <c r="QSZ19" s="38"/>
      <c r="QTA19" s="38"/>
      <c r="QTB19" s="38"/>
      <c r="QTC19" s="38"/>
      <c r="QTD19" s="38"/>
      <c r="QTE19" s="38"/>
      <c r="QTF19" s="38"/>
      <c r="QTG19" s="38"/>
      <c r="QTH19" s="38"/>
      <c r="QTI19" s="38"/>
      <c r="QTJ19" s="38"/>
      <c r="QTK19" s="38"/>
      <c r="QTL19" s="38"/>
      <c r="QTM19" s="38"/>
      <c r="QTN19" s="38"/>
      <c r="QTO19" s="38"/>
      <c r="QTP19" s="38"/>
      <c r="QTQ19" s="38"/>
      <c r="QTR19" s="38"/>
      <c r="QTS19" s="38"/>
      <c r="QTT19" s="38"/>
      <c r="QTU19" s="38"/>
      <c r="QTV19" s="38"/>
      <c r="QTW19" s="38"/>
      <c r="QTX19" s="38"/>
      <c r="QTY19" s="38"/>
      <c r="QTZ19" s="38"/>
      <c r="QUA19" s="38"/>
      <c r="QUB19" s="38"/>
      <c r="QUC19" s="38"/>
      <c r="QUD19" s="38"/>
      <c r="QUE19" s="38"/>
      <c r="QUF19" s="38"/>
      <c r="QUG19" s="38"/>
      <c r="QUH19" s="38"/>
      <c r="QUI19" s="38"/>
      <c r="QUJ19" s="38"/>
      <c r="QUK19" s="38"/>
      <c r="QUL19" s="38"/>
      <c r="QUM19" s="38"/>
      <c r="QUN19" s="38"/>
      <c r="QUO19" s="38"/>
      <c r="QUP19" s="38"/>
      <c r="QUQ19" s="38"/>
      <c r="QUR19" s="38"/>
      <c r="QUS19" s="38"/>
      <c r="QUT19" s="38"/>
      <c r="QUU19" s="38"/>
      <c r="QUV19" s="38"/>
      <c r="QUW19" s="38"/>
      <c r="QUX19" s="38"/>
      <c r="QUY19" s="38"/>
      <c r="QUZ19" s="38"/>
      <c r="QVA19" s="38"/>
      <c r="QVB19" s="38"/>
      <c r="QVC19" s="38"/>
      <c r="QVD19" s="38"/>
      <c r="QVE19" s="38"/>
      <c r="QVF19" s="38"/>
      <c r="QVG19" s="38"/>
      <c r="QVH19" s="38"/>
      <c r="QVI19" s="38"/>
      <c r="QVJ19" s="38"/>
      <c r="QVK19" s="38"/>
      <c r="QVL19" s="38"/>
      <c r="QVM19" s="38"/>
      <c r="QVN19" s="38"/>
      <c r="QVO19" s="38"/>
      <c r="QVP19" s="38"/>
      <c r="QVQ19" s="38"/>
      <c r="QVR19" s="38"/>
      <c r="QVS19" s="38"/>
      <c r="QVT19" s="38"/>
      <c r="QVU19" s="38"/>
      <c r="QVV19" s="38"/>
      <c r="QVW19" s="38"/>
      <c r="QVX19" s="38"/>
      <c r="QVY19" s="38"/>
      <c r="QVZ19" s="38"/>
      <c r="QWA19" s="38"/>
      <c r="QWB19" s="38"/>
      <c r="QWC19" s="38"/>
      <c r="QWD19" s="38"/>
      <c r="QWE19" s="38"/>
      <c r="QWF19" s="38"/>
      <c r="QWG19" s="38"/>
      <c r="QWH19" s="38"/>
      <c r="QWI19" s="38"/>
      <c r="QWJ19" s="38"/>
      <c r="QWK19" s="38"/>
      <c r="QWL19" s="38"/>
      <c r="QWM19" s="38"/>
      <c r="QWN19" s="38"/>
      <c r="QWO19" s="38"/>
      <c r="QWP19" s="38"/>
      <c r="QWQ19" s="38"/>
      <c r="QWR19" s="38"/>
      <c r="QWS19" s="38"/>
      <c r="QWT19" s="38"/>
      <c r="QWU19" s="38"/>
      <c r="QWV19" s="38"/>
      <c r="QWW19" s="38"/>
      <c r="QWX19" s="38"/>
      <c r="QWY19" s="38"/>
      <c r="QWZ19" s="38"/>
      <c r="QXA19" s="38"/>
      <c r="QXB19" s="38"/>
      <c r="QXC19" s="38"/>
      <c r="QXD19" s="38"/>
      <c r="QXE19" s="38"/>
      <c r="QXF19" s="38"/>
      <c r="QXG19" s="38"/>
      <c r="QXH19" s="38"/>
      <c r="QXI19" s="38"/>
      <c r="QXJ19" s="38"/>
      <c r="QXK19" s="38"/>
      <c r="QXL19" s="38"/>
      <c r="QXM19" s="38"/>
      <c r="QXN19" s="38"/>
      <c r="QXO19" s="38"/>
      <c r="QXP19" s="38"/>
      <c r="QXQ19" s="38"/>
      <c r="QXR19" s="38"/>
      <c r="QXS19" s="38"/>
      <c r="QXT19" s="38"/>
      <c r="QXU19" s="38"/>
      <c r="QXV19" s="38"/>
      <c r="QXW19" s="38"/>
      <c r="QXX19" s="38"/>
      <c r="QXY19" s="38"/>
      <c r="QXZ19" s="38"/>
      <c r="QYA19" s="38"/>
      <c r="QYB19" s="38"/>
      <c r="QYC19" s="38"/>
      <c r="QYD19" s="38"/>
      <c r="QYE19" s="38"/>
      <c r="QYF19" s="38"/>
      <c r="QYG19" s="38"/>
      <c r="QYH19" s="38"/>
      <c r="QYI19" s="38"/>
      <c r="QYJ19" s="38"/>
      <c r="QYK19" s="38"/>
      <c r="QYL19" s="38"/>
      <c r="QYM19" s="38"/>
      <c r="QYN19" s="38"/>
      <c r="QYO19" s="38"/>
      <c r="QYP19" s="38"/>
      <c r="QYQ19" s="38"/>
      <c r="QYR19" s="38"/>
      <c r="QYS19" s="38"/>
      <c r="QYT19" s="38"/>
      <c r="QYU19" s="38"/>
      <c r="QYV19" s="38"/>
      <c r="QYW19" s="38"/>
      <c r="QYX19" s="38"/>
      <c r="QYY19" s="38"/>
      <c r="QYZ19" s="38"/>
      <c r="QZA19" s="38"/>
      <c r="QZB19" s="38"/>
      <c r="QZC19" s="38"/>
      <c r="QZD19" s="38"/>
      <c r="QZE19" s="38"/>
      <c r="QZF19" s="38"/>
      <c r="QZG19" s="38"/>
      <c r="QZH19" s="38"/>
      <c r="QZI19" s="38"/>
      <c r="QZJ19" s="38"/>
      <c r="QZK19" s="38"/>
      <c r="QZL19" s="38"/>
      <c r="QZM19" s="38"/>
      <c r="QZN19" s="38"/>
      <c r="QZO19" s="38"/>
      <c r="QZP19" s="38"/>
      <c r="QZQ19" s="38"/>
      <c r="QZR19" s="38"/>
      <c r="QZS19" s="38"/>
      <c r="QZT19" s="38"/>
      <c r="QZU19" s="38"/>
      <c r="QZV19" s="38"/>
      <c r="QZW19" s="38"/>
      <c r="QZX19" s="38"/>
      <c r="QZY19" s="38"/>
      <c r="QZZ19" s="38"/>
      <c r="RAA19" s="38"/>
      <c r="RAB19" s="38"/>
      <c r="RAC19" s="38"/>
      <c r="RAD19" s="38"/>
      <c r="RAE19" s="38"/>
      <c r="RAF19" s="38"/>
      <c r="RAG19" s="38"/>
      <c r="RAH19" s="38"/>
      <c r="RAI19" s="38"/>
      <c r="RAJ19" s="38"/>
      <c r="RAK19" s="38"/>
      <c r="RAL19" s="38"/>
      <c r="RAM19" s="38"/>
      <c r="RAN19" s="38"/>
      <c r="RAO19" s="38"/>
      <c r="RAP19" s="38"/>
      <c r="RAQ19" s="38"/>
      <c r="RAR19" s="38"/>
      <c r="RAS19" s="38"/>
      <c r="RAT19" s="38"/>
      <c r="RAU19" s="38"/>
      <c r="RAV19" s="38"/>
      <c r="RAW19" s="38"/>
      <c r="RAX19" s="38"/>
      <c r="RAY19" s="38"/>
      <c r="RAZ19" s="38"/>
      <c r="RBA19" s="38"/>
      <c r="RBB19" s="38"/>
      <c r="RBC19" s="38"/>
      <c r="RBD19" s="38"/>
      <c r="RBE19" s="38"/>
      <c r="RBF19" s="38"/>
      <c r="RBG19" s="38"/>
      <c r="RBH19" s="38"/>
      <c r="RBI19" s="38"/>
      <c r="RBJ19" s="38"/>
      <c r="RBK19" s="38"/>
      <c r="RBL19" s="38"/>
      <c r="RBM19" s="38"/>
      <c r="RBN19" s="38"/>
      <c r="RBO19" s="38"/>
      <c r="RBP19" s="38"/>
      <c r="RBQ19" s="38"/>
      <c r="RBR19" s="38"/>
      <c r="RBS19" s="38"/>
      <c r="RBT19" s="38"/>
      <c r="RBU19" s="38"/>
      <c r="RBV19" s="38"/>
      <c r="RBW19" s="38"/>
      <c r="RBX19" s="38"/>
      <c r="RBY19" s="38"/>
      <c r="RBZ19" s="38"/>
      <c r="RCA19" s="38"/>
      <c r="RCB19" s="38"/>
      <c r="RCC19" s="38"/>
      <c r="RCD19" s="38"/>
      <c r="RCE19" s="38"/>
      <c r="RCF19" s="38"/>
      <c r="RCG19" s="38"/>
      <c r="RCH19" s="38"/>
      <c r="RCI19" s="38"/>
      <c r="RCJ19" s="38"/>
      <c r="RCK19" s="38"/>
      <c r="RCL19" s="38"/>
      <c r="RCM19" s="38"/>
      <c r="RCN19" s="38"/>
      <c r="RCO19" s="38"/>
      <c r="RCP19" s="38"/>
      <c r="RCQ19" s="38"/>
      <c r="RCR19" s="38"/>
      <c r="RCS19" s="38"/>
      <c r="RCT19" s="38"/>
      <c r="RCU19" s="38"/>
      <c r="RCV19" s="38"/>
      <c r="RCW19" s="38"/>
      <c r="RCX19" s="38"/>
      <c r="RCY19" s="38"/>
      <c r="RCZ19" s="38"/>
      <c r="RDA19" s="38"/>
      <c r="RDB19" s="38"/>
      <c r="RDC19" s="38"/>
      <c r="RDD19" s="38"/>
      <c r="RDE19" s="38"/>
      <c r="RDF19" s="38"/>
      <c r="RDG19" s="38"/>
      <c r="RDH19" s="38"/>
      <c r="RDI19" s="38"/>
      <c r="RDJ19" s="38"/>
      <c r="RDK19" s="38"/>
      <c r="RDL19" s="38"/>
      <c r="RDM19" s="38"/>
      <c r="RDN19" s="38"/>
      <c r="RDO19" s="38"/>
      <c r="RDP19" s="38"/>
      <c r="RDQ19" s="38"/>
      <c r="RDR19" s="38"/>
      <c r="RDS19" s="38"/>
      <c r="RDT19" s="38"/>
      <c r="RDU19" s="38"/>
      <c r="RDV19" s="38"/>
      <c r="RDW19" s="38"/>
      <c r="RDX19" s="38"/>
      <c r="RDY19" s="38"/>
      <c r="RDZ19" s="38"/>
      <c r="REA19" s="38"/>
      <c r="REB19" s="38"/>
      <c r="REC19" s="38"/>
      <c r="RED19" s="38"/>
      <c r="REE19" s="38"/>
      <c r="REF19" s="38"/>
      <c r="REG19" s="38"/>
      <c r="REH19" s="38"/>
      <c r="REI19" s="38"/>
      <c r="REJ19" s="38"/>
      <c r="REK19" s="38"/>
      <c r="REL19" s="38"/>
      <c r="REM19" s="38"/>
      <c r="REN19" s="38"/>
      <c r="REO19" s="38"/>
      <c r="REP19" s="38"/>
      <c r="REQ19" s="38"/>
      <c r="RER19" s="38"/>
      <c r="RES19" s="38"/>
      <c r="RET19" s="38"/>
      <c r="REU19" s="38"/>
      <c r="REV19" s="38"/>
      <c r="REW19" s="38"/>
      <c r="REX19" s="38"/>
      <c r="REY19" s="38"/>
      <c r="REZ19" s="38"/>
      <c r="RFA19" s="38"/>
      <c r="RFB19" s="38"/>
      <c r="RFC19" s="38"/>
      <c r="RFD19" s="38"/>
      <c r="RFE19" s="38"/>
      <c r="RFF19" s="38"/>
      <c r="RFG19" s="38"/>
      <c r="RFH19" s="38"/>
      <c r="RFI19" s="38"/>
      <c r="RFJ19" s="38"/>
      <c r="RFK19" s="38"/>
      <c r="RFL19" s="38"/>
      <c r="RFM19" s="38"/>
      <c r="RFN19" s="38"/>
      <c r="RFO19" s="38"/>
      <c r="RFP19" s="38"/>
      <c r="RFQ19" s="38"/>
      <c r="RFR19" s="38"/>
      <c r="RFS19" s="38"/>
      <c r="RFT19" s="38"/>
      <c r="RFU19" s="38"/>
      <c r="RFV19" s="38"/>
      <c r="RFW19" s="38"/>
      <c r="RFX19" s="38"/>
      <c r="RFY19" s="38"/>
      <c r="RFZ19" s="38"/>
      <c r="RGA19" s="38"/>
      <c r="RGB19" s="38"/>
      <c r="RGC19" s="38"/>
      <c r="RGD19" s="38"/>
      <c r="RGE19" s="38"/>
      <c r="RGF19" s="38"/>
      <c r="RGG19" s="38"/>
      <c r="RGH19" s="38"/>
      <c r="RGI19" s="38"/>
      <c r="RGJ19" s="38"/>
      <c r="RGK19" s="38"/>
      <c r="RGL19" s="38"/>
      <c r="RGM19" s="38"/>
      <c r="RGN19" s="38"/>
      <c r="RGO19" s="38"/>
      <c r="RGP19" s="38"/>
      <c r="RGQ19" s="38"/>
      <c r="RGR19" s="38"/>
      <c r="RGS19" s="38"/>
      <c r="RGT19" s="38"/>
      <c r="RGU19" s="38"/>
      <c r="RGV19" s="38"/>
      <c r="RGW19" s="38"/>
      <c r="RGX19" s="38"/>
      <c r="RGY19" s="38"/>
      <c r="RGZ19" s="38"/>
      <c r="RHA19" s="38"/>
      <c r="RHB19" s="38"/>
      <c r="RHC19" s="38"/>
      <c r="RHD19" s="38"/>
      <c r="RHE19" s="38"/>
      <c r="RHF19" s="38"/>
      <c r="RHG19" s="38"/>
      <c r="RHH19" s="38"/>
      <c r="RHI19" s="38"/>
      <c r="RHJ19" s="38"/>
      <c r="RHK19" s="38"/>
      <c r="RHL19" s="38"/>
      <c r="RHM19" s="38"/>
      <c r="RHN19" s="38"/>
      <c r="RHO19" s="38"/>
      <c r="RHP19" s="38"/>
      <c r="RHQ19" s="38"/>
      <c r="RHR19" s="38"/>
      <c r="RHS19" s="38"/>
      <c r="RHT19" s="38"/>
      <c r="RHU19" s="38"/>
      <c r="RHV19" s="38"/>
      <c r="RHW19" s="38"/>
      <c r="RHX19" s="38"/>
      <c r="RHY19" s="38"/>
      <c r="RHZ19" s="38"/>
      <c r="RIA19" s="38"/>
      <c r="RIB19" s="38"/>
      <c r="RIC19" s="38"/>
      <c r="RID19" s="38"/>
      <c r="RIE19" s="38"/>
      <c r="RIF19" s="38"/>
      <c r="RIG19" s="38"/>
      <c r="RIH19" s="38"/>
      <c r="RII19" s="38"/>
      <c r="RIJ19" s="38"/>
      <c r="RIK19" s="38"/>
      <c r="RIL19" s="38"/>
      <c r="RIM19" s="38"/>
      <c r="RIN19" s="38"/>
      <c r="RIO19" s="38"/>
      <c r="RIP19" s="38"/>
      <c r="RIQ19" s="38"/>
      <c r="RIR19" s="38"/>
      <c r="RIS19" s="38"/>
      <c r="RIT19" s="38"/>
      <c r="RIU19" s="38"/>
      <c r="RIV19" s="38"/>
      <c r="RIW19" s="38"/>
      <c r="RIX19" s="38"/>
      <c r="RIY19" s="38"/>
      <c r="RIZ19" s="38"/>
      <c r="RJA19" s="38"/>
      <c r="RJB19" s="38"/>
      <c r="RJC19" s="38"/>
      <c r="RJD19" s="38"/>
      <c r="RJE19" s="38"/>
      <c r="RJF19" s="38"/>
      <c r="RJG19" s="38"/>
      <c r="RJH19" s="38"/>
      <c r="RJI19" s="38"/>
      <c r="RJJ19" s="38"/>
      <c r="RJK19" s="38"/>
      <c r="RJL19" s="38"/>
      <c r="RJM19" s="38"/>
      <c r="RJN19" s="38"/>
      <c r="RJO19" s="38"/>
      <c r="RJP19" s="38"/>
      <c r="RJQ19" s="38"/>
      <c r="RJR19" s="38"/>
      <c r="RJS19" s="38"/>
      <c r="RJT19" s="38"/>
      <c r="RJU19" s="38"/>
      <c r="RJV19" s="38"/>
      <c r="RJW19" s="38"/>
      <c r="RJX19" s="38"/>
      <c r="RJY19" s="38"/>
      <c r="RJZ19" s="38"/>
      <c r="RKA19" s="38"/>
      <c r="RKB19" s="38"/>
      <c r="RKC19" s="38"/>
      <c r="RKD19" s="38"/>
      <c r="RKE19" s="38"/>
      <c r="RKF19" s="38"/>
      <c r="RKG19" s="38"/>
      <c r="RKH19" s="38"/>
      <c r="RKI19" s="38"/>
      <c r="RKJ19" s="38"/>
      <c r="RKK19" s="38"/>
      <c r="RKL19" s="38"/>
      <c r="RKM19" s="38"/>
      <c r="RKN19" s="38"/>
      <c r="RKO19" s="38"/>
      <c r="RKP19" s="38"/>
      <c r="RKQ19" s="38"/>
      <c r="RKR19" s="38"/>
      <c r="RKS19" s="38"/>
      <c r="RKT19" s="38"/>
      <c r="RKU19" s="38"/>
      <c r="RKV19" s="38"/>
      <c r="RKW19" s="38"/>
      <c r="RKX19" s="38"/>
      <c r="RKY19" s="38"/>
      <c r="RKZ19" s="38"/>
      <c r="RLA19" s="38"/>
      <c r="RLB19" s="38"/>
      <c r="RLC19" s="38"/>
      <c r="RLD19" s="38"/>
      <c r="RLE19" s="38"/>
      <c r="RLF19" s="38"/>
      <c r="RLG19" s="38"/>
      <c r="RLH19" s="38"/>
      <c r="RLI19" s="38"/>
      <c r="RLJ19" s="38"/>
      <c r="RLK19" s="38"/>
      <c r="RLL19" s="38"/>
      <c r="RLM19" s="38"/>
      <c r="RLN19" s="38"/>
      <c r="RLO19" s="38"/>
      <c r="RLP19" s="38"/>
      <c r="RLQ19" s="38"/>
      <c r="RLR19" s="38"/>
      <c r="RLS19" s="38"/>
      <c r="RLT19" s="38"/>
      <c r="RLU19" s="38"/>
      <c r="RLV19" s="38"/>
      <c r="RLW19" s="38"/>
      <c r="RLX19" s="38"/>
      <c r="RLY19" s="38"/>
      <c r="RLZ19" s="38"/>
      <c r="RMA19" s="38"/>
      <c r="RMB19" s="38"/>
      <c r="RMC19" s="38"/>
      <c r="RMD19" s="38"/>
      <c r="RME19" s="38"/>
      <c r="RMF19" s="38"/>
      <c r="RMG19" s="38"/>
      <c r="RMH19" s="38"/>
      <c r="RMI19" s="38"/>
      <c r="RMJ19" s="38"/>
      <c r="RMK19" s="38"/>
      <c r="RML19" s="38"/>
      <c r="RMM19" s="38"/>
      <c r="RMN19" s="38"/>
      <c r="RMO19" s="38"/>
      <c r="RMP19" s="38"/>
      <c r="RMQ19" s="38"/>
      <c r="RMR19" s="38"/>
      <c r="RMS19" s="38"/>
      <c r="RMT19" s="38"/>
      <c r="RMU19" s="38"/>
      <c r="RMV19" s="38"/>
      <c r="RMW19" s="38"/>
      <c r="RMX19" s="38"/>
      <c r="RMY19" s="38"/>
      <c r="RMZ19" s="38"/>
      <c r="RNA19" s="38"/>
      <c r="RNB19" s="38"/>
      <c r="RNC19" s="38"/>
      <c r="RND19" s="38"/>
      <c r="RNE19" s="38"/>
      <c r="RNF19" s="38"/>
      <c r="RNG19" s="38"/>
      <c r="RNH19" s="38"/>
      <c r="RNI19" s="38"/>
      <c r="RNJ19" s="38"/>
      <c r="RNK19" s="38"/>
      <c r="RNL19" s="38"/>
      <c r="RNM19" s="38"/>
      <c r="RNN19" s="38"/>
      <c r="RNO19" s="38"/>
      <c r="RNP19" s="38"/>
      <c r="RNQ19" s="38"/>
      <c r="RNR19" s="38"/>
      <c r="RNS19" s="38"/>
      <c r="RNT19" s="38"/>
      <c r="RNU19" s="38"/>
      <c r="RNV19" s="38"/>
      <c r="RNW19" s="38"/>
      <c r="RNX19" s="38"/>
      <c r="RNY19" s="38"/>
      <c r="RNZ19" s="38"/>
      <c r="ROA19" s="38"/>
      <c r="ROB19" s="38"/>
      <c r="ROC19" s="38"/>
      <c r="ROD19" s="38"/>
      <c r="ROE19" s="38"/>
      <c r="ROF19" s="38"/>
      <c r="ROG19" s="38"/>
      <c r="ROH19" s="38"/>
      <c r="ROI19" s="38"/>
      <c r="ROJ19" s="38"/>
      <c r="ROK19" s="38"/>
      <c r="ROL19" s="38"/>
      <c r="ROM19" s="38"/>
      <c r="RON19" s="38"/>
      <c r="ROO19" s="38"/>
      <c r="ROP19" s="38"/>
      <c r="ROQ19" s="38"/>
      <c r="ROR19" s="38"/>
      <c r="ROS19" s="38"/>
      <c r="ROT19" s="38"/>
      <c r="ROU19" s="38"/>
      <c r="ROV19" s="38"/>
      <c r="ROW19" s="38"/>
      <c r="ROX19" s="38"/>
      <c r="ROY19" s="38"/>
      <c r="ROZ19" s="38"/>
      <c r="RPA19" s="38"/>
      <c r="RPB19" s="38"/>
      <c r="RPC19" s="38"/>
      <c r="RPD19" s="38"/>
      <c r="RPE19" s="38"/>
      <c r="RPF19" s="38"/>
      <c r="RPG19" s="38"/>
      <c r="RPH19" s="38"/>
      <c r="RPI19" s="38"/>
      <c r="RPJ19" s="38"/>
      <c r="RPK19" s="38"/>
      <c r="RPL19" s="38"/>
      <c r="RPM19" s="38"/>
      <c r="RPN19" s="38"/>
      <c r="RPO19" s="38"/>
      <c r="RPP19" s="38"/>
      <c r="RPQ19" s="38"/>
      <c r="RPR19" s="38"/>
      <c r="RPS19" s="38"/>
      <c r="RPT19" s="38"/>
      <c r="RPU19" s="38"/>
      <c r="RPV19" s="38"/>
      <c r="RPW19" s="38"/>
      <c r="RPX19" s="38"/>
      <c r="RPY19" s="38"/>
      <c r="RPZ19" s="38"/>
      <c r="RQA19" s="38"/>
      <c r="RQB19" s="38"/>
      <c r="RQC19" s="38"/>
      <c r="RQD19" s="38"/>
      <c r="RQE19" s="38"/>
      <c r="RQF19" s="38"/>
      <c r="RQG19" s="38"/>
      <c r="RQH19" s="38"/>
      <c r="RQI19" s="38"/>
      <c r="RQJ19" s="38"/>
      <c r="RQK19" s="38"/>
      <c r="RQL19" s="38"/>
      <c r="RQM19" s="38"/>
      <c r="RQN19" s="38"/>
      <c r="RQO19" s="38"/>
      <c r="RQP19" s="38"/>
      <c r="RQQ19" s="38"/>
      <c r="RQR19" s="38"/>
      <c r="RQS19" s="38"/>
      <c r="RQT19" s="38"/>
      <c r="RQU19" s="38"/>
      <c r="RQV19" s="38"/>
      <c r="RQW19" s="38"/>
      <c r="RQX19" s="38"/>
      <c r="RQY19" s="38"/>
      <c r="RQZ19" s="38"/>
      <c r="RRA19" s="38"/>
      <c r="RRB19" s="38"/>
      <c r="RRC19" s="38"/>
      <c r="RRD19" s="38"/>
      <c r="RRE19" s="38"/>
      <c r="RRF19" s="38"/>
      <c r="RRG19" s="38"/>
      <c r="RRH19" s="38"/>
      <c r="RRI19" s="38"/>
      <c r="RRJ19" s="38"/>
      <c r="RRK19" s="38"/>
      <c r="RRL19" s="38"/>
      <c r="RRM19" s="38"/>
      <c r="RRN19" s="38"/>
      <c r="RRO19" s="38"/>
      <c r="RRP19" s="38"/>
      <c r="RRQ19" s="38"/>
      <c r="RRR19" s="38"/>
      <c r="RRS19" s="38"/>
      <c r="RRT19" s="38"/>
      <c r="RRU19" s="38"/>
      <c r="RRV19" s="38"/>
      <c r="RRW19" s="38"/>
      <c r="RRX19" s="38"/>
      <c r="RRY19" s="38"/>
      <c r="RRZ19" s="38"/>
      <c r="RSA19" s="38"/>
      <c r="RSB19" s="38"/>
      <c r="RSC19" s="38"/>
      <c r="RSD19" s="38"/>
      <c r="RSE19" s="38"/>
      <c r="RSF19" s="38"/>
      <c r="RSG19" s="38"/>
      <c r="RSH19" s="38"/>
      <c r="RSI19" s="38"/>
      <c r="RSJ19" s="38"/>
      <c r="RSK19" s="38"/>
      <c r="RSL19" s="38"/>
      <c r="RSM19" s="38"/>
      <c r="RSN19" s="38"/>
      <c r="RSO19" s="38"/>
      <c r="RSP19" s="38"/>
      <c r="RSQ19" s="38"/>
      <c r="RSR19" s="38"/>
      <c r="RSS19" s="38"/>
      <c r="RST19" s="38"/>
      <c r="RSU19" s="38"/>
      <c r="RSV19" s="38"/>
      <c r="RSW19" s="38"/>
      <c r="RSX19" s="38"/>
      <c r="RSY19" s="38"/>
      <c r="RSZ19" s="38"/>
      <c r="RTA19" s="38"/>
      <c r="RTB19" s="38"/>
      <c r="RTC19" s="38"/>
      <c r="RTD19" s="38"/>
      <c r="RTE19" s="38"/>
      <c r="RTF19" s="38"/>
      <c r="RTG19" s="38"/>
      <c r="RTH19" s="38"/>
      <c r="RTI19" s="38"/>
      <c r="RTJ19" s="38"/>
      <c r="RTK19" s="38"/>
      <c r="RTL19" s="38"/>
      <c r="RTM19" s="38"/>
      <c r="RTN19" s="38"/>
      <c r="RTO19" s="38"/>
      <c r="RTP19" s="38"/>
      <c r="RTQ19" s="38"/>
      <c r="RTR19" s="38"/>
      <c r="RTS19" s="38"/>
      <c r="RTT19" s="38"/>
      <c r="RTU19" s="38"/>
      <c r="RTV19" s="38"/>
      <c r="RTW19" s="38"/>
      <c r="RTX19" s="38"/>
      <c r="RTY19" s="38"/>
      <c r="RTZ19" s="38"/>
      <c r="RUA19" s="38"/>
      <c r="RUB19" s="38"/>
      <c r="RUC19" s="38"/>
      <c r="RUD19" s="38"/>
      <c r="RUE19" s="38"/>
      <c r="RUF19" s="38"/>
      <c r="RUG19" s="38"/>
      <c r="RUH19" s="38"/>
      <c r="RUI19" s="38"/>
      <c r="RUJ19" s="38"/>
      <c r="RUK19" s="38"/>
      <c r="RUL19" s="38"/>
      <c r="RUM19" s="38"/>
      <c r="RUN19" s="38"/>
      <c r="RUO19" s="38"/>
      <c r="RUP19" s="38"/>
      <c r="RUQ19" s="38"/>
      <c r="RUR19" s="38"/>
      <c r="RUS19" s="38"/>
      <c r="RUT19" s="38"/>
      <c r="RUU19" s="38"/>
      <c r="RUV19" s="38"/>
      <c r="RUW19" s="38"/>
      <c r="RUX19" s="38"/>
      <c r="RUY19" s="38"/>
      <c r="RUZ19" s="38"/>
      <c r="RVA19" s="38"/>
      <c r="RVB19" s="38"/>
      <c r="RVC19" s="38"/>
      <c r="RVD19" s="38"/>
      <c r="RVE19" s="38"/>
      <c r="RVF19" s="38"/>
      <c r="RVG19" s="38"/>
      <c r="RVH19" s="38"/>
      <c r="RVI19" s="38"/>
      <c r="RVJ19" s="38"/>
      <c r="RVK19" s="38"/>
      <c r="RVL19" s="38"/>
      <c r="RVM19" s="38"/>
      <c r="RVN19" s="38"/>
      <c r="RVO19" s="38"/>
      <c r="RVP19" s="38"/>
      <c r="RVQ19" s="38"/>
      <c r="RVR19" s="38"/>
      <c r="RVS19" s="38"/>
      <c r="RVT19" s="38"/>
      <c r="RVU19" s="38"/>
      <c r="RVV19" s="38"/>
      <c r="RVW19" s="38"/>
      <c r="RVX19" s="38"/>
      <c r="RVY19" s="38"/>
      <c r="RVZ19" s="38"/>
      <c r="RWA19" s="38"/>
      <c r="RWB19" s="38"/>
      <c r="RWC19" s="38"/>
      <c r="RWD19" s="38"/>
      <c r="RWE19" s="38"/>
      <c r="RWF19" s="38"/>
      <c r="RWG19" s="38"/>
      <c r="RWH19" s="38"/>
      <c r="RWI19" s="38"/>
      <c r="RWJ19" s="38"/>
      <c r="RWK19" s="38"/>
      <c r="RWL19" s="38"/>
      <c r="RWM19" s="38"/>
      <c r="RWN19" s="38"/>
      <c r="RWO19" s="38"/>
      <c r="RWP19" s="38"/>
      <c r="RWQ19" s="38"/>
      <c r="RWR19" s="38"/>
      <c r="RWS19" s="38"/>
      <c r="RWT19" s="38"/>
      <c r="RWU19" s="38"/>
      <c r="RWV19" s="38"/>
      <c r="RWW19" s="38"/>
      <c r="RWX19" s="38"/>
      <c r="RWY19" s="38"/>
      <c r="RWZ19" s="38"/>
      <c r="RXA19" s="38"/>
      <c r="RXB19" s="38"/>
      <c r="RXC19" s="38"/>
      <c r="RXD19" s="38"/>
      <c r="RXE19" s="38"/>
      <c r="RXF19" s="38"/>
      <c r="RXG19" s="38"/>
      <c r="RXH19" s="38"/>
      <c r="RXI19" s="38"/>
      <c r="RXJ19" s="38"/>
      <c r="RXK19" s="38"/>
      <c r="RXL19" s="38"/>
      <c r="RXM19" s="38"/>
      <c r="RXN19" s="38"/>
      <c r="RXO19" s="38"/>
      <c r="RXP19" s="38"/>
      <c r="RXQ19" s="38"/>
      <c r="RXR19" s="38"/>
      <c r="RXS19" s="38"/>
      <c r="RXT19" s="38"/>
      <c r="RXU19" s="38"/>
      <c r="RXV19" s="38"/>
      <c r="RXW19" s="38"/>
      <c r="RXX19" s="38"/>
      <c r="RXY19" s="38"/>
      <c r="RXZ19" s="38"/>
      <c r="RYA19" s="38"/>
      <c r="RYB19" s="38"/>
      <c r="RYC19" s="38"/>
      <c r="RYD19" s="38"/>
      <c r="RYE19" s="38"/>
      <c r="RYF19" s="38"/>
      <c r="RYG19" s="38"/>
      <c r="RYH19" s="38"/>
      <c r="RYI19" s="38"/>
      <c r="RYJ19" s="38"/>
      <c r="RYK19" s="38"/>
      <c r="RYL19" s="38"/>
      <c r="RYM19" s="38"/>
      <c r="RYN19" s="38"/>
      <c r="RYO19" s="38"/>
      <c r="RYP19" s="38"/>
      <c r="RYQ19" s="38"/>
      <c r="RYR19" s="38"/>
      <c r="RYS19" s="38"/>
      <c r="RYT19" s="38"/>
      <c r="RYU19" s="38"/>
      <c r="RYV19" s="38"/>
      <c r="RYW19" s="38"/>
      <c r="RYX19" s="38"/>
      <c r="RYY19" s="38"/>
      <c r="RYZ19" s="38"/>
      <c r="RZA19" s="38"/>
      <c r="RZB19" s="38"/>
      <c r="RZC19" s="38"/>
      <c r="RZD19" s="38"/>
      <c r="RZE19" s="38"/>
      <c r="RZF19" s="38"/>
      <c r="RZG19" s="38"/>
      <c r="RZH19" s="38"/>
      <c r="RZI19" s="38"/>
      <c r="RZJ19" s="38"/>
      <c r="RZK19" s="38"/>
      <c r="RZL19" s="38"/>
      <c r="RZM19" s="38"/>
      <c r="RZN19" s="38"/>
      <c r="RZO19" s="38"/>
      <c r="RZP19" s="38"/>
      <c r="RZQ19" s="38"/>
      <c r="RZR19" s="38"/>
      <c r="RZS19" s="38"/>
      <c r="RZT19" s="38"/>
      <c r="RZU19" s="38"/>
      <c r="RZV19" s="38"/>
      <c r="RZW19" s="38"/>
      <c r="RZX19" s="38"/>
      <c r="RZY19" s="38"/>
      <c r="RZZ19" s="38"/>
      <c r="SAA19" s="38"/>
      <c r="SAB19" s="38"/>
      <c r="SAC19" s="38"/>
      <c r="SAD19" s="38"/>
      <c r="SAE19" s="38"/>
      <c r="SAF19" s="38"/>
      <c r="SAG19" s="38"/>
      <c r="SAH19" s="38"/>
      <c r="SAI19" s="38"/>
      <c r="SAJ19" s="38"/>
      <c r="SAK19" s="38"/>
      <c r="SAL19" s="38"/>
      <c r="SAM19" s="38"/>
      <c r="SAN19" s="38"/>
      <c r="SAO19" s="38"/>
      <c r="SAP19" s="38"/>
      <c r="SAQ19" s="38"/>
      <c r="SAR19" s="38"/>
      <c r="SAS19" s="38"/>
      <c r="SAT19" s="38"/>
      <c r="SAU19" s="38"/>
      <c r="SAV19" s="38"/>
      <c r="SAW19" s="38"/>
      <c r="SAX19" s="38"/>
      <c r="SAY19" s="38"/>
      <c r="SAZ19" s="38"/>
      <c r="SBA19" s="38"/>
      <c r="SBB19" s="38"/>
      <c r="SBC19" s="38"/>
      <c r="SBD19" s="38"/>
      <c r="SBE19" s="38"/>
      <c r="SBF19" s="38"/>
      <c r="SBG19" s="38"/>
      <c r="SBH19" s="38"/>
      <c r="SBI19" s="38"/>
      <c r="SBJ19" s="38"/>
      <c r="SBK19" s="38"/>
      <c r="SBL19" s="38"/>
      <c r="SBM19" s="38"/>
      <c r="SBN19" s="38"/>
      <c r="SBO19" s="38"/>
      <c r="SBP19" s="38"/>
      <c r="SBQ19" s="38"/>
      <c r="SBR19" s="38"/>
      <c r="SBS19" s="38"/>
      <c r="SBT19" s="38"/>
      <c r="SBU19" s="38"/>
      <c r="SBV19" s="38"/>
      <c r="SBW19" s="38"/>
      <c r="SBX19" s="38"/>
      <c r="SBY19" s="38"/>
      <c r="SBZ19" s="38"/>
      <c r="SCA19" s="38"/>
      <c r="SCB19" s="38"/>
      <c r="SCC19" s="38"/>
      <c r="SCD19" s="38"/>
      <c r="SCE19" s="38"/>
      <c r="SCF19" s="38"/>
      <c r="SCG19" s="38"/>
      <c r="SCH19" s="38"/>
      <c r="SCI19" s="38"/>
      <c r="SCJ19" s="38"/>
      <c r="SCK19" s="38"/>
      <c r="SCL19" s="38"/>
      <c r="SCM19" s="38"/>
      <c r="SCN19" s="38"/>
      <c r="SCO19" s="38"/>
      <c r="SCP19" s="38"/>
      <c r="SCQ19" s="38"/>
      <c r="SCR19" s="38"/>
      <c r="SCS19" s="38"/>
      <c r="SCT19" s="38"/>
      <c r="SCU19" s="38"/>
      <c r="SCV19" s="38"/>
      <c r="SCW19" s="38"/>
      <c r="SCX19" s="38"/>
      <c r="SCY19" s="38"/>
      <c r="SCZ19" s="38"/>
      <c r="SDA19" s="38"/>
      <c r="SDB19" s="38"/>
      <c r="SDC19" s="38"/>
      <c r="SDD19" s="38"/>
      <c r="SDE19" s="38"/>
      <c r="SDF19" s="38"/>
      <c r="SDG19" s="38"/>
      <c r="SDH19" s="38"/>
      <c r="SDI19" s="38"/>
      <c r="SDJ19" s="38"/>
      <c r="SDK19" s="38"/>
      <c r="SDL19" s="38"/>
      <c r="SDM19" s="38"/>
      <c r="SDN19" s="38"/>
      <c r="SDO19" s="38"/>
      <c r="SDP19" s="38"/>
      <c r="SDQ19" s="38"/>
      <c r="SDR19" s="38"/>
      <c r="SDS19" s="38"/>
      <c r="SDT19" s="38"/>
      <c r="SDU19" s="38"/>
      <c r="SDV19" s="38"/>
      <c r="SDW19" s="38"/>
      <c r="SDX19" s="38"/>
      <c r="SDY19" s="38"/>
      <c r="SDZ19" s="38"/>
      <c r="SEA19" s="38"/>
      <c r="SEB19" s="38"/>
      <c r="SEC19" s="38"/>
      <c r="SED19" s="38"/>
      <c r="SEE19" s="38"/>
      <c r="SEF19" s="38"/>
      <c r="SEG19" s="38"/>
      <c r="SEH19" s="38"/>
      <c r="SEI19" s="38"/>
      <c r="SEJ19" s="38"/>
      <c r="SEK19" s="38"/>
      <c r="SEL19" s="38"/>
      <c r="SEM19" s="38"/>
      <c r="SEN19" s="38"/>
      <c r="SEO19" s="38"/>
      <c r="SEP19" s="38"/>
      <c r="SEQ19" s="38"/>
      <c r="SER19" s="38"/>
      <c r="SES19" s="38"/>
      <c r="SET19" s="38"/>
      <c r="SEU19" s="38"/>
      <c r="SEV19" s="38"/>
      <c r="SEW19" s="38"/>
      <c r="SEX19" s="38"/>
      <c r="SEY19" s="38"/>
      <c r="SEZ19" s="38"/>
      <c r="SFA19" s="38"/>
      <c r="SFB19" s="38"/>
      <c r="SFC19" s="38"/>
      <c r="SFD19" s="38"/>
      <c r="SFE19" s="38"/>
      <c r="SFF19" s="38"/>
      <c r="SFG19" s="38"/>
      <c r="SFH19" s="38"/>
      <c r="SFI19" s="38"/>
      <c r="SFJ19" s="38"/>
      <c r="SFK19" s="38"/>
      <c r="SFL19" s="38"/>
      <c r="SFM19" s="38"/>
      <c r="SFN19" s="38"/>
      <c r="SFO19" s="38"/>
      <c r="SFP19" s="38"/>
      <c r="SFQ19" s="38"/>
      <c r="SFR19" s="38"/>
      <c r="SFS19" s="38"/>
      <c r="SFT19" s="38"/>
      <c r="SFU19" s="38"/>
      <c r="SFV19" s="38"/>
      <c r="SFW19" s="38"/>
      <c r="SFX19" s="38"/>
      <c r="SFY19" s="38"/>
      <c r="SFZ19" s="38"/>
      <c r="SGA19" s="38"/>
      <c r="SGB19" s="38"/>
      <c r="SGC19" s="38"/>
      <c r="SGD19" s="38"/>
      <c r="SGE19" s="38"/>
      <c r="SGF19" s="38"/>
      <c r="SGG19" s="38"/>
      <c r="SGH19" s="38"/>
      <c r="SGI19" s="38"/>
      <c r="SGJ19" s="38"/>
      <c r="SGK19" s="38"/>
      <c r="SGL19" s="38"/>
      <c r="SGM19" s="38"/>
      <c r="SGN19" s="38"/>
      <c r="SGO19" s="38"/>
      <c r="SGP19" s="38"/>
      <c r="SGQ19" s="38"/>
      <c r="SGR19" s="38"/>
      <c r="SGS19" s="38"/>
      <c r="SGT19" s="38"/>
      <c r="SGU19" s="38"/>
      <c r="SGV19" s="38"/>
      <c r="SGW19" s="38"/>
      <c r="SGX19" s="38"/>
      <c r="SGY19" s="38"/>
      <c r="SGZ19" s="38"/>
      <c r="SHA19" s="38"/>
      <c r="SHB19" s="38"/>
      <c r="SHC19" s="38"/>
      <c r="SHD19" s="38"/>
      <c r="SHE19" s="38"/>
      <c r="SHF19" s="38"/>
      <c r="SHG19" s="38"/>
      <c r="SHH19" s="38"/>
      <c r="SHI19" s="38"/>
      <c r="SHJ19" s="38"/>
      <c r="SHK19" s="38"/>
      <c r="SHL19" s="38"/>
      <c r="SHM19" s="38"/>
      <c r="SHN19" s="38"/>
      <c r="SHO19" s="38"/>
      <c r="SHP19" s="38"/>
      <c r="SHQ19" s="38"/>
      <c r="SHR19" s="38"/>
      <c r="SHS19" s="38"/>
      <c r="SHT19" s="38"/>
      <c r="SHU19" s="38"/>
      <c r="SHV19" s="38"/>
      <c r="SHW19" s="38"/>
      <c r="SHX19" s="38"/>
      <c r="SHY19" s="38"/>
      <c r="SHZ19" s="38"/>
      <c r="SIA19" s="38"/>
      <c r="SIB19" s="38"/>
      <c r="SIC19" s="38"/>
      <c r="SID19" s="38"/>
      <c r="SIE19" s="38"/>
      <c r="SIF19" s="38"/>
      <c r="SIG19" s="38"/>
      <c r="SIH19" s="38"/>
      <c r="SII19" s="38"/>
      <c r="SIJ19" s="38"/>
      <c r="SIK19" s="38"/>
      <c r="SIL19" s="38"/>
      <c r="SIM19" s="38"/>
      <c r="SIN19" s="38"/>
      <c r="SIO19" s="38"/>
      <c r="SIP19" s="38"/>
      <c r="SIQ19" s="38"/>
      <c r="SIR19" s="38"/>
      <c r="SIS19" s="38"/>
      <c r="SIT19" s="38"/>
      <c r="SIU19" s="38"/>
      <c r="SIV19" s="38"/>
      <c r="SIW19" s="38"/>
      <c r="SIX19" s="38"/>
      <c r="SIY19" s="38"/>
      <c r="SIZ19" s="38"/>
      <c r="SJA19" s="38"/>
      <c r="SJB19" s="38"/>
      <c r="SJC19" s="38"/>
      <c r="SJD19" s="38"/>
      <c r="SJE19" s="38"/>
      <c r="SJF19" s="38"/>
      <c r="SJG19" s="38"/>
      <c r="SJH19" s="38"/>
      <c r="SJI19" s="38"/>
      <c r="SJJ19" s="38"/>
      <c r="SJK19" s="38"/>
      <c r="SJL19" s="38"/>
      <c r="SJM19" s="38"/>
      <c r="SJN19" s="38"/>
      <c r="SJO19" s="38"/>
      <c r="SJP19" s="38"/>
      <c r="SJQ19" s="38"/>
      <c r="SJR19" s="38"/>
      <c r="SJS19" s="38"/>
      <c r="SJT19" s="38"/>
      <c r="SJU19" s="38"/>
      <c r="SJV19" s="38"/>
      <c r="SJW19" s="38"/>
      <c r="SJX19" s="38"/>
      <c r="SJY19" s="38"/>
      <c r="SJZ19" s="38"/>
      <c r="SKA19" s="38"/>
      <c r="SKB19" s="38"/>
      <c r="SKC19" s="38"/>
      <c r="SKD19" s="38"/>
      <c r="SKE19" s="38"/>
      <c r="SKF19" s="38"/>
      <c r="SKG19" s="38"/>
      <c r="SKH19" s="38"/>
      <c r="SKI19" s="38"/>
      <c r="SKJ19" s="38"/>
      <c r="SKK19" s="38"/>
      <c r="SKL19" s="38"/>
      <c r="SKM19" s="38"/>
      <c r="SKN19" s="38"/>
      <c r="SKO19" s="38"/>
      <c r="SKP19" s="38"/>
      <c r="SKQ19" s="38"/>
      <c r="SKR19" s="38"/>
      <c r="SKS19" s="38"/>
      <c r="SKT19" s="38"/>
      <c r="SKU19" s="38"/>
      <c r="SKV19" s="38"/>
      <c r="SKW19" s="38"/>
      <c r="SKX19" s="38"/>
      <c r="SKY19" s="38"/>
      <c r="SKZ19" s="38"/>
      <c r="SLA19" s="38"/>
      <c r="SLB19" s="38"/>
      <c r="SLC19" s="38"/>
      <c r="SLD19" s="38"/>
      <c r="SLE19" s="38"/>
      <c r="SLF19" s="38"/>
      <c r="SLG19" s="38"/>
      <c r="SLH19" s="38"/>
      <c r="SLI19" s="38"/>
      <c r="SLJ19" s="38"/>
      <c r="SLK19" s="38"/>
      <c r="SLL19" s="38"/>
      <c r="SLM19" s="38"/>
      <c r="SLN19" s="38"/>
      <c r="SLO19" s="38"/>
      <c r="SLP19" s="38"/>
      <c r="SLQ19" s="38"/>
      <c r="SLR19" s="38"/>
      <c r="SLS19" s="38"/>
      <c r="SLT19" s="38"/>
      <c r="SLU19" s="38"/>
      <c r="SLV19" s="38"/>
      <c r="SLW19" s="38"/>
      <c r="SLX19" s="38"/>
      <c r="SLY19" s="38"/>
      <c r="SLZ19" s="38"/>
      <c r="SMA19" s="38"/>
      <c r="SMB19" s="38"/>
      <c r="SMC19" s="38"/>
      <c r="SMD19" s="38"/>
      <c r="SME19" s="38"/>
      <c r="SMF19" s="38"/>
      <c r="SMG19" s="38"/>
      <c r="SMH19" s="38"/>
      <c r="SMI19" s="38"/>
      <c r="SMJ19" s="38"/>
      <c r="SMK19" s="38"/>
      <c r="SML19" s="38"/>
      <c r="SMM19" s="38"/>
      <c r="SMN19" s="38"/>
      <c r="SMO19" s="38"/>
      <c r="SMP19" s="38"/>
      <c r="SMQ19" s="38"/>
      <c r="SMR19" s="38"/>
      <c r="SMS19" s="38"/>
      <c r="SMT19" s="38"/>
      <c r="SMU19" s="38"/>
      <c r="SMV19" s="38"/>
      <c r="SMW19" s="38"/>
      <c r="SMX19" s="38"/>
      <c r="SMY19" s="38"/>
      <c r="SMZ19" s="38"/>
      <c r="SNA19" s="38"/>
      <c r="SNB19" s="38"/>
      <c r="SNC19" s="38"/>
      <c r="SND19" s="38"/>
      <c r="SNE19" s="38"/>
      <c r="SNF19" s="38"/>
      <c r="SNG19" s="38"/>
      <c r="SNH19" s="38"/>
      <c r="SNI19" s="38"/>
      <c r="SNJ19" s="38"/>
      <c r="SNK19" s="38"/>
      <c r="SNL19" s="38"/>
      <c r="SNM19" s="38"/>
      <c r="SNN19" s="38"/>
      <c r="SNO19" s="38"/>
      <c r="SNP19" s="38"/>
      <c r="SNQ19" s="38"/>
      <c r="SNR19" s="38"/>
      <c r="SNS19" s="38"/>
      <c r="SNT19" s="38"/>
      <c r="SNU19" s="38"/>
      <c r="SNV19" s="38"/>
      <c r="SNW19" s="38"/>
      <c r="SNX19" s="38"/>
      <c r="SNY19" s="38"/>
      <c r="SNZ19" s="38"/>
      <c r="SOA19" s="38"/>
      <c r="SOB19" s="38"/>
      <c r="SOC19" s="38"/>
      <c r="SOD19" s="38"/>
      <c r="SOE19" s="38"/>
      <c r="SOF19" s="38"/>
      <c r="SOG19" s="38"/>
      <c r="SOH19" s="38"/>
      <c r="SOI19" s="38"/>
      <c r="SOJ19" s="38"/>
      <c r="SOK19" s="38"/>
      <c r="SOL19" s="38"/>
      <c r="SOM19" s="38"/>
      <c r="SON19" s="38"/>
      <c r="SOO19" s="38"/>
      <c r="SOP19" s="38"/>
      <c r="SOQ19" s="38"/>
      <c r="SOR19" s="38"/>
      <c r="SOS19" s="38"/>
      <c r="SOT19" s="38"/>
      <c r="SOU19" s="38"/>
      <c r="SOV19" s="38"/>
      <c r="SOW19" s="38"/>
      <c r="SOX19" s="38"/>
      <c r="SOY19" s="38"/>
      <c r="SOZ19" s="38"/>
      <c r="SPA19" s="38"/>
      <c r="SPB19" s="38"/>
      <c r="SPC19" s="38"/>
      <c r="SPD19" s="38"/>
      <c r="SPE19" s="38"/>
      <c r="SPF19" s="38"/>
      <c r="SPG19" s="38"/>
      <c r="SPH19" s="38"/>
      <c r="SPI19" s="38"/>
      <c r="SPJ19" s="38"/>
      <c r="SPK19" s="38"/>
      <c r="SPL19" s="38"/>
      <c r="SPM19" s="38"/>
      <c r="SPN19" s="38"/>
      <c r="SPO19" s="38"/>
      <c r="SPP19" s="38"/>
      <c r="SPQ19" s="38"/>
      <c r="SPR19" s="38"/>
      <c r="SPS19" s="38"/>
      <c r="SPT19" s="38"/>
      <c r="SPU19" s="38"/>
      <c r="SPV19" s="38"/>
      <c r="SPW19" s="38"/>
      <c r="SPX19" s="38"/>
      <c r="SPY19" s="38"/>
      <c r="SPZ19" s="38"/>
      <c r="SQA19" s="38"/>
      <c r="SQB19" s="38"/>
      <c r="SQC19" s="38"/>
      <c r="SQD19" s="38"/>
      <c r="SQE19" s="38"/>
      <c r="SQF19" s="38"/>
      <c r="SQG19" s="38"/>
      <c r="SQH19" s="38"/>
      <c r="SQI19" s="38"/>
      <c r="SQJ19" s="38"/>
      <c r="SQK19" s="38"/>
      <c r="SQL19" s="38"/>
      <c r="SQM19" s="38"/>
      <c r="SQN19" s="38"/>
      <c r="SQO19" s="38"/>
      <c r="SQP19" s="38"/>
      <c r="SQQ19" s="38"/>
      <c r="SQR19" s="38"/>
      <c r="SQS19" s="38"/>
      <c r="SQT19" s="38"/>
      <c r="SQU19" s="38"/>
      <c r="SQV19" s="38"/>
      <c r="SQW19" s="38"/>
      <c r="SQX19" s="38"/>
      <c r="SQY19" s="38"/>
      <c r="SQZ19" s="38"/>
      <c r="SRA19" s="38"/>
      <c r="SRB19" s="38"/>
      <c r="SRC19" s="38"/>
      <c r="SRD19" s="38"/>
      <c r="SRE19" s="38"/>
      <c r="SRF19" s="38"/>
      <c r="SRG19" s="38"/>
      <c r="SRH19" s="38"/>
      <c r="SRI19" s="38"/>
      <c r="SRJ19" s="38"/>
      <c r="SRK19" s="38"/>
      <c r="SRL19" s="38"/>
      <c r="SRM19" s="38"/>
      <c r="SRN19" s="38"/>
      <c r="SRO19" s="38"/>
      <c r="SRP19" s="38"/>
      <c r="SRQ19" s="38"/>
      <c r="SRR19" s="38"/>
      <c r="SRS19" s="38"/>
      <c r="SRT19" s="38"/>
      <c r="SRU19" s="38"/>
      <c r="SRV19" s="38"/>
      <c r="SRW19" s="38"/>
      <c r="SRX19" s="38"/>
      <c r="SRY19" s="38"/>
      <c r="SRZ19" s="38"/>
      <c r="SSA19" s="38"/>
      <c r="SSB19" s="38"/>
      <c r="SSC19" s="38"/>
      <c r="SSD19" s="38"/>
      <c r="SSE19" s="38"/>
      <c r="SSF19" s="38"/>
      <c r="SSG19" s="38"/>
      <c r="SSH19" s="38"/>
      <c r="SSI19" s="38"/>
      <c r="SSJ19" s="38"/>
      <c r="SSK19" s="38"/>
      <c r="SSL19" s="38"/>
      <c r="SSM19" s="38"/>
      <c r="SSN19" s="38"/>
      <c r="SSO19" s="38"/>
      <c r="SSP19" s="38"/>
      <c r="SSQ19" s="38"/>
      <c r="SSR19" s="38"/>
      <c r="SSS19" s="38"/>
      <c r="SST19" s="38"/>
      <c r="SSU19" s="38"/>
      <c r="SSV19" s="38"/>
      <c r="SSW19" s="38"/>
      <c r="SSX19" s="38"/>
      <c r="SSY19" s="38"/>
      <c r="SSZ19" s="38"/>
      <c r="STA19" s="38"/>
      <c r="STB19" s="38"/>
      <c r="STC19" s="38"/>
      <c r="STD19" s="38"/>
      <c r="STE19" s="38"/>
      <c r="STF19" s="38"/>
      <c r="STG19" s="38"/>
      <c r="STH19" s="38"/>
      <c r="STI19" s="38"/>
      <c r="STJ19" s="38"/>
      <c r="STK19" s="38"/>
      <c r="STL19" s="38"/>
      <c r="STM19" s="38"/>
      <c r="STN19" s="38"/>
      <c r="STO19" s="38"/>
      <c r="STP19" s="38"/>
      <c r="STQ19" s="38"/>
      <c r="STR19" s="38"/>
      <c r="STS19" s="38"/>
      <c r="STT19" s="38"/>
      <c r="STU19" s="38"/>
      <c r="STV19" s="38"/>
      <c r="STW19" s="38"/>
      <c r="STX19" s="38"/>
      <c r="STY19" s="38"/>
      <c r="STZ19" s="38"/>
      <c r="SUA19" s="38"/>
      <c r="SUB19" s="38"/>
      <c r="SUC19" s="38"/>
      <c r="SUD19" s="38"/>
      <c r="SUE19" s="38"/>
      <c r="SUF19" s="38"/>
      <c r="SUG19" s="38"/>
      <c r="SUH19" s="38"/>
      <c r="SUI19" s="38"/>
      <c r="SUJ19" s="38"/>
      <c r="SUK19" s="38"/>
      <c r="SUL19" s="38"/>
      <c r="SUM19" s="38"/>
      <c r="SUN19" s="38"/>
      <c r="SUO19" s="38"/>
      <c r="SUP19" s="38"/>
      <c r="SUQ19" s="38"/>
      <c r="SUR19" s="38"/>
      <c r="SUS19" s="38"/>
      <c r="SUT19" s="38"/>
      <c r="SUU19" s="38"/>
      <c r="SUV19" s="38"/>
      <c r="SUW19" s="38"/>
      <c r="SUX19" s="38"/>
      <c r="SUY19" s="38"/>
      <c r="SUZ19" s="38"/>
      <c r="SVA19" s="38"/>
      <c r="SVB19" s="38"/>
      <c r="SVC19" s="38"/>
      <c r="SVD19" s="38"/>
      <c r="SVE19" s="38"/>
      <c r="SVF19" s="38"/>
      <c r="SVG19" s="38"/>
      <c r="SVH19" s="38"/>
      <c r="SVI19" s="38"/>
      <c r="SVJ19" s="38"/>
      <c r="SVK19" s="38"/>
      <c r="SVL19" s="38"/>
      <c r="SVM19" s="38"/>
      <c r="SVN19" s="38"/>
      <c r="SVO19" s="38"/>
      <c r="SVP19" s="38"/>
      <c r="SVQ19" s="38"/>
      <c r="SVR19" s="38"/>
      <c r="SVS19" s="38"/>
      <c r="SVT19" s="38"/>
      <c r="SVU19" s="38"/>
      <c r="SVV19" s="38"/>
      <c r="SVW19" s="38"/>
      <c r="SVX19" s="38"/>
      <c r="SVY19" s="38"/>
      <c r="SVZ19" s="38"/>
      <c r="SWA19" s="38"/>
      <c r="SWB19" s="38"/>
      <c r="SWC19" s="38"/>
      <c r="SWD19" s="38"/>
      <c r="SWE19" s="38"/>
      <c r="SWF19" s="38"/>
      <c r="SWG19" s="38"/>
      <c r="SWH19" s="38"/>
      <c r="SWI19" s="38"/>
      <c r="SWJ19" s="38"/>
      <c r="SWK19" s="38"/>
      <c r="SWL19" s="38"/>
      <c r="SWM19" s="38"/>
      <c r="SWN19" s="38"/>
      <c r="SWO19" s="38"/>
      <c r="SWP19" s="38"/>
      <c r="SWQ19" s="38"/>
      <c r="SWR19" s="38"/>
      <c r="SWS19" s="38"/>
      <c r="SWT19" s="38"/>
      <c r="SWU19" s="38"/>
      <c r="SWV19" s="38"/>
      <c r="SWW19" s="38"/>
      <c r="SWX19" s="38"/>
      <c r="SWY19" s="38"/>
      <c r="SWZ19" s="38"/>
      <c r="SXA19" s="38"/>
      <c r="SXB19" s="38"/>
      <c r="SXC19" s="38"/>
      <c r="SXD19" s="38"/>
      <c r="SXE19" s="38"/>
      <c r="SXF19" s="38"/>
      <c r="SXG19" s="38"/>
      <c r="SXH19" s="38"/>
      <c r="SXI19" s="38"/>
      <c r="SXJ19" s="38"/>
      <c r="SXK19" s="38"/>
      <c r="SXL19" s="38"/>
      <c r="SXM19" s="38"/>
      <c r="SXN19" s="38"/>
      <c r="SXO19" s="38"/>
      <c r="SXP19" s="38"/>
      <c r="SXQ19" s="38"/>
      <c r="SXR19" s="38"/>
      <c r="SXS19" s="38"/>
      <c r="SXT19" s="38"/>
      <c r="SXU19" s="38"/>
      <c r="SXV19" s="38"/>
      <c r="SXW19" s="38"/>
      <c r="SXX19" s="38"/>
      <c r="SXY19" s="38"/>
      <c r="SXZ19" s="38"/>
      <c r="SYA19" s="38"/>
      <c r="SYB19" s="38"/>
      <c r="SYC19" s="38"/>
      <c r="SYD19" s="38"/>
      <c r="SYE19" s="38"/>
      <c r="SYF19" s="38"/>
      <c r="SYG19" s="38"/>
      <c r="SYH19" s="38"/>
      <c r="SYI19" s="38"/>
      <c r="SYJ19" s="38"/>
      <c r="SYK19" s="38"/>
      <c r="SYL19" s="38"/>
      <c r="SYM19" s="38"/>
      <c r="SYN19" s="38"/>
      <c r="SYO19" s="38"/>
      <c r="SYP19" s="38"/>
      <c r="SYQ19" s="38"/>
      <c r="SYR19" s="38"/>
      <c r="SYS19" s="38"/>
      <c r="SYT19" s="38"/>
      <c r="SYU19" s="38"/>
      <c r="SYV19" s="38"/>
      <c r="SYW19" s="38"/>
      <c r="SYX19" s="38"/>
      <c r="SYY19" s="38"/>
      <c r="SYZ19" s="38"/>
      <c r="SZA19" s="38"/>
      <c r="SZB19" s="38"/>
      <c r="SZC19" s="38"/>
      <c r="SZD19" s="38"/>
      <c r="SZE19" s="38"/>
      <c r="SZF19" s="38"/>
      <c r="SZG19" s="38"/>
      <c r="SZH19" s="38"/>
      <c r="SZI19" s="38"/>
      <c r="SZJ19" s="38"/>
      <c r="SZK19" s="38"/>
      <c r="SZL19" s="38"/>
      <c r="SZM19" s="38"/>
      <c r="SZN19" s="38"/>
      <c r="SZO19" s="38"/>
      <c r="SZP19" s="38"/>
      <c r="SZQ19" s="38"/>
      <c r="SZR19" s="38"/>
      <c r="SZS19" s="38"/>
      <c r="SZT19" s="38"/>
      <c r="SZU19" s="38"/>
      <c r="SZV19" s="38"/>
      <c r="SZW19" s="38"/>
      <c r="SZX19" s="38"/>
      <c r="SZY19" s="38"/>
      <c r="SZZ19" s="38"/>
      <c r="TAA19" s="38"/>
      <c r="TAB19" s="38"/>
      <c r="TAC19" s="38"/>
      <c r="TAD19" s="38"/>
      <c r="TAE19" s="38"/>
      <c r="TAF19" s="38"/>
      <c r="TAG19" s="38"/>
      <c r="TAH19" s="38"/>
      <c r="TAI19" s="38"/>
      <c r="TAJ19" s="38"/>
      <c r="TAK19" s="38"/>
      <c r="TAL19" s="38"/>
      <c r="TAM19" s="38"/>
      <c r="TAN19" s="38"/>
      <c r="TAO19" s="38"/>
      <c r="TAP19" s="38"/>
      <c r="TAQ19" s="38"/>
      <c r="TAR19" s="38"/>
      <c r="TAS19" s="38"/>
      <c r="TAT19" s="38"/>
      <c r="TAU19" s="38"/>
      <c r="TAV19" s="38"/>
      <c r="TAW19" s="38"/>
      <c r="TAX19" s="38"/>
      <c r="TAY19" s="38"/>
      <c r="TAZ19" s="38"/>
      <c r="TBA19" s="38"/>
      <c r="TBB19" s="38"/>
      <c r="TBC19" s="38"/>
      <c r="TBD19" s="38"/>
      <c r="TBE19" s="38"/>
      <c r="TBF19" s="38"/>
      <c r="TBG19" s="38"/>
      <c r="TBH19" s="38"/>
      <c r="TBI19" s="38"/>
      <c r="TBJ19" s="38"/>
      <c r="TBK19" s="38"/>
      <c r="TBL19" s="38"/>
      <c r="TBM19" s="38"/>
      <c r="TBN19" s="38"/>
      <c r="TBO19" s="38"/>
      <c r="TBP19" s="38"/>
      <c r="TBQ19" s="38"/>
      <c r="TBR19" s="38"/>
      <c r="TBS19" s="38"/>
      <c r="TBT19" s="38"/>
      <c r="TBU19" s="38"/>
      <c r="TBV19" s="38"/>
      <c r="TBW19" s="38"/>
      <c r="TBX19" s="38"/>
      <c r="TBY19" s="38"/>
      <c r="TBZ19" s="38"/>
      <c r="TCA19" s="38"/>
      <c r="TCB19" s="38"/>
      <c r="TCC19" s="38"/>
      <c r="TCD19" s="38"/>
      <c r="TCE19" s="38"/>
      <c r="TCF19" s="38"/>
      <c r="TCG19" s="38"/>
      <c r="TCH19" s="38"/>
      <c r="TCI19" s="38"/>
      <c r="TCJ19" s="38"/>
      <c r="TCK19" s="38"/>
      <c r="TCL19" s="38"/>
      <c r="TCM19" s="38"/>
      <c r="TCN19" s="38"/>
      <c r="TCO19" s="38"/>
      <c r="TCP19" s="38"/>
      <c r="TCQ19" s="38"/>
      <c r="TCR19" s="38"/>
      <c r="TCS19" s="38"/>
      <c r="TCT19" s="38"/>
      <c r="TCU19" s="38"/>
      <c r="TCV19" s="38"/>
      <c r="TCW19" s="38"/>
      <c r="TCX19" s="38"/>
      <c r="TCY19" s="38"/>
      <c r="TCZ19" s="38"/>
      <c r="TDA19" s="38"/>
      <c r="TDB19" s="38"/>
      <c r="TDC19" s="38"/>
      <c r="TDD19" s="38"/>
      <c r="TDE19" s="38"/>
      <c r="TDF19" s="38"/>
      <c r="TDG19" s="38"/>
      <c r="TDH19" s="38"/>
      <c r="TDI19" s="38"/>
      <c r="TDJ19" s="38"/>
      <c r="TDK19" s="38"/>
      <c r="TDL19" s="38"/>
      <c r="TDM19" s="38"/>
      <c r="TDN19" s="38"/>
      <c r="TDO19" s="38"/>
      <c r="TDP19" s="38"/>
      <c r="TDQ19" s="38"/>
      <c r="TDR19" s="38"/>
      <c r="TDS19" s="38"/>
      <c r="TDT19" s="38"/>
      <c r="TDU19" s="38"/>
      <c r="TDV19" s="38"/>
      <c r="TDW19" s="38"/>
      <c r="TDX19" s="38"/>
      <c r="TDY19" s="38"/>
      <c r="TDZ19" s="38"/>
      <c r="TEA19" s="38"/>
      <c r="TEB19" s="38"/>
      <c r="TEC19" s="38"/>
      <c r="TED19" s="38"/>
      <c r="TEE19" s="38"/>
      <c r="TEF19" s="38"/>
      <c r="TEG19" s="38"/>
      <c r="TEH19" s="38"/>
      <c r="TEI19" s="38"/>
      <c r="TEJ19" s="38"/>
      <c r="TEK19" s="38"/>
      <c r="TEL19" s="38"/>
      <c r="TEM19" s="38"/>
      <c r="TEN19" s="38"/>
      <c r="TEO19" s="38"/>
      <c r="TEP19" s="38"/>
      <c r="TEQ19" s="38"/>
      <c r="TER19" s="38"/>
      <c r="TES19" s="38"/>
      <c r="TET19" s="38"/>
      <c r="TEU19" s="38"/>
      <c r="TEV19" s="38"/>
      <c r="TEW19" s="38"/>
      <c r="TEX19" s="38"/>
      <c r="TEY19" s="38"/>
      <c r="TEZ19" s="38"/>
      <c r="TFA19" s="38"/>
      <c r="TFB19" s="38"/>
      <c r="TFC19" s="38"/>
      <c r="TFD19" s="38"/>
      <c r="TFE19" s="38"/>
      <c r="TFF19" s="38"/>
      <c r="TFG19" s="38"/>
      <c r="TFH19" s="38"/>
      <c r="TFI19" s="38"/>
      <c r="TFJ19" s="38"/>
      <c r="TFK19" s="38"/>
      <c r="TFL19" s="38"/>
      <c r="TFM19" s="38"/>
      <c r="TFN19" s="38"/>
      <c r="TFO19" s="38"/>
      <c r="TFP19" s="38"/>
      <c r="TFQ19" s="38"/>
      <c r="TFR19" s="38"/>
      <c r="TFS19" s="38"/>
      <c r="TFT19" s="38"/>
      <c r="TFU19" s="38"/>
      <c r="TFV19" s="38"/>
      <c r="TFW19" s="38"/>
      <c r="TFX19" s="38"/>
      <c r="TFY19" s="38"/>
      <c r="TFZ19" s="38"/>
      <c r="TGA19" s="38"/>
      <c r="TGB19" s="38"/>
      <c r="TGC19" s="38"/>
      <c r="TGD19" s="38"/>
      <c r="TGE19" s="38"/>
      <c r="TGF19" s="38"/>
      <c r="TGG19" s="38"/>
      <c r="TGH19" s="38"/>
      <c r="TGI19" s="38"/>
      <c r="TGJ19" s="38"/>
      <c r="TGK19" s="38"/>
      <c r="TGL19" s="38"/>
      <c r="TGM19" s="38"/>
      <c r="TGN19" s="38"/>
      <c r="TGO19" s="38"/>
      <c r="TGP19" s="38"/>
      <c r="TGQ19" s="38"/>
      <c r="TGR19" s="38"/>
      <c r="TGS19" s="38"/>
      <c r="TGT19" s="38"/>
      <c r="TGU19" s="38"/>
      <c r="TGV19" s="38"/>
      <c r="TGW19" s="38"/>
      <c r="TGX19" s="38"/>
      <c r="TGY19" s="38"/>
      <c r="TGZ19" s="38"/>
      <c r="THA19" s="38"/>
      <c r="THB19" s="38"/>
      <c r="THC19" s="38"/>
      <c r="THD19" s="38"/>
      <c r="THE19" s="38"/>
      <c r="THF19" s="38"/>
      <c r="THG19" s="38"/>
      <c r="THH19" s="38"/>
      <c r="THI19" s="38"/>
      <c r="THJ19" s="38"/>
      <c r="THK19" s="38"/>
      <c r="THL19" s="38"/>
      <c r="THM19" s="38"/>
      <c r="THN19" s="38"/>
      <c r="THO19" s="38"/>
      <c r="THP19" s="38"/>
      <c r="THQ19" s="38"/>
      <c r="THR19" s="38"/>
      <c r="THS19" s="38"/>
      <c r="THT19" s="38"/>
      <c r="THU19" s="38"/>
      <c r="THV19" s="38"/>
      <c r="THW19" s="38"/>
      <c r="THX19" s="38"/>
      <c r="THY19" s="38"/>
      <c r="THZ19" s="38"/>
      <c r="TIA19" s="38"/>
      <c r="TIB19" s="38"/>
      <c r="TIC19" s="38"/>
      <c r="TID19" s="38"/>
      <c r="TIE19" s="38"/>
      <c r="TIF19" s="38"/>
      <c r="TIG19" s="38"/>
      <c r="TIH19" s="38"/>
      <c r="TII19" s="38"/>
      <c r="TIJ19" s="38"/>
      <c r="TIK19" s="38"/>
      <c r="TIL19" s="38"/>
      <c r="TIM19" s="38"/>
      <c r="TIN19" s="38"/>
      <c r="TIO19" s="38"/>
      <c r="TIP19" s="38"/>
      <c r="TIQ19" s="38"/>
      <c r="TIR19" s="38"/>
      <c r="TIS19" s="38"/>
      <c r="TIT19" s="38"/>
      <c r="TIU19" s="38"/>
      <c r="TIV19" s="38"/>
      <c r="TIW19" s="38"/>
      <c r="TIX19" s="38"/>
      <c r="TIY19" s="38"/>
      <c r="TIZ19" s="38"/>
      <c r="TJA19" s="38"/>
      <c r="TJB19" s="38"/>
      <c r="TJC19" s="38"/>
      <c r="TJD19" s="38"/>
      <c r="TJE19" s="38"/>
      <c r="TJF19" s="38"/>
      <c r="TJG19" s="38"/>
      <c r="TJH19" s="38"/>
      <c r="TJI19" s="38"/>
      <c r="TJJ19" s="38"/>
      <c r="TJK19" s="38"/>
      <c r="TJL19" s="38"/>
      <c r="TJM19" s="38"/>
      <c r="TJN19" s="38"/>
      <c r="TJO19" s="38"/>
      <c r="TJP19" s="38"/>
      <c r="TJQ19" s="38"/>
      <c r="TJR19" s="38"/>
      <c r="TJS19" s="38"/>
      <c r="TJT19" s="38"/>
      <c r="TJU19" s="38"/>
      <c r="TJV19" s="38"/>
      <c r="TJW19" s="38"/>
      <c r="TJX19" s="38"/>
      <c r="TJY19" s="38"/>
      <c r="TJZ19" s="38"/>
      <c r="TKA19" s="38"/>
      <c r="TKB19" s="38"/>
      <c r="TKC19" s="38"/>
      <c r="TKD19" s="38"/>
      <c r="TKE19" s="38"/>
      <c r="TKF19" s="38"/>
      <c r="TKG19" s="38"/>
      <c r="TKH19" s="38"/>
      <c r="TKI19" s="38"/>
      <c r="TKJ19" s="38"/>
      <c r="TKK19" s="38"/>
      <c r="TKL19" s="38"/>
      <c r="TKM19" s="38"/>
      <c r="TKN19" s="38"/>
      <c r="TKO19" s="38"/>
      <c r="TKP19" s="38"/>
      <c r="TKQ19" s="38"/>
      <c r="TKR19" s="38"/>
      <c r="TKS19" s="38"/>
      <c r="TKT19" s="38"/>
      <c r="TKU19" s="38"/>
      <c r="TKV19" s="38"/>
      <c r="TKW19" s="38"/>
      <c r="TKX19" s="38"/>
      <c r="TKY19" s="38"/>
      <c r="TKZ19" s="38"/>
      <c r="TLA19" s="38"/>
      <c r="TLB19" s="38"/>
      <c r="TLC19" s="38"/>
      <c r="TLD19" s="38"/>
      <c r="TLE19" s="38"/>
      <c r="TLF19" s="38"/>
      <c r="TLG19" s="38"/>
      <c r="TLH19" s="38"/>
      <c r="TLI19" s="38"/>
      <c r="TLJ19" s="38"/>
      <c r="TLK19" s="38"/>
      <c r="TLL19" s="38"/>
      <c r="TLM19" s="38"/>
      <c r="TLN19" s="38"/>
      <c r="TLO19" s="38"/>
      <c r="TLP19" s="38"/>
      <c r="TLQ19" s="38"/>
      <c r="TLR19" s="38"/>
      <c r="TLS19" s="38"/>
      <c r="TLT19" s="38"/>
      <c r="TLU19" s="38"/>
      <c r="TLV19" s="38"/>
      <c r="TLW19" s="38"/>
      <c r="TLX19" s="38"/>
      <c r="TLY19" s="38"/>
      <c r="TLZ19" s="38"/>
      <c r="TMA19" s="38"/>
      <c r="TMB19" s="38"/>
      <c r="TMC19" s="38"/>
      <c r="TMD19" s="38"/>
      <c r="TME19" s="38"/>
      <c r="TMF19" s="38"/>
      <c r="TMG19" s="38"/>
      <c r="TMH19" s="38"/>
      <c r="TMI19" s="38"/>
      <c r="TMJ19" s="38"/>
      <c r="TMK19" s="38"/>
      <c r="TML19" s="38"/>
      <c r="TMM19" s="38"/>
      <c r="TMN19" s="38"/>
      <c r="TMO19" s="38"/>
      <c r="TMP19" s="38"/>
      <c r="TMQ19" s="38"/>
      <c r="TMR19" s="38"/>
      <c r="TMS19" s="38"/>
      <c r="TMT19" s="38"/>
      <c r="TMU19" s="38"/>
      <c r="TMV19" s="38"/>
      <c r="TMW19" s="38"/>
      <c r="TMX19" s="38"/>
      <c r="TMY19" s="38"/>
      <c r="TMZ19" s="38"/>
      <c r="TNA19" s="38"/>
      <c r="TNB19" s="38"/>
      <c r="TNC19" s="38"/>
      <c r="TND19" s="38"/>
      <c r="TNE19" s="38"/>
      <c r="TNF19" s="38"/>
      <c r="TNG19" s="38"/>
      <c r="TNH19" s="38"/>
      <c r="TNI19" s="38"/>
      <c r="TNJ19" s="38"/>
      <c r="TNK19" s="38"/>
      <c r="TNL19" s="38"/>
      <c r="TNM19" s="38"/>
      <c r="TNN19" s="38"/>
      <c r="TNO19" s="38"/>
      <c r="TNP19" s="38"/>
      <c r="TNQ19" s="38"/>
      <c r="TNR19" s="38"/>
      <c r="TNS19" s="38"/>
      <c r="TNT19" s="38"/>
      <c r="TNU19" s="38"/>
      <c r="TNV19" s="38"/>
      <c r="TNW19" s="38"/>
      <c r="TNX19" s="38"/>
      <c r="TNY19" s="38"/>
      <c r="TNZ19" s="38"/>
      <c r="TOA19" s="38"/>
      <c r="TOB19" s="38"/>
      <c r="TOC19" s="38"/>
      <c r="TOD19" s="38"/>
      <c r="TOE19" s="38"/>
      <c r="TOF19" s="38"/>
      <c r="TOG19" s="38"/>
      <c r="TOH19" s="38"/>
      <c r="TOI19" s="38"/>
      <c r="TOJ19" s="38"/>
      <c r="TOK19" s="38"/>
      <c r="TOL19" s="38"/>
      <c r="TOM19" s="38"/>
      <c r="TON19" s="38"/>
      <c r="TOO19" s="38"/>
      <c r="TOP19" s="38"/>
      <c r="TOQ19" s="38"/>
      <c r="TOR19" s="38"/>
      <c r="TOS19" s="38"/>
      <c r="TOT19" s="38"/>
      <c r="TOU19" s="38"/>
      <c r="TOV19" s="38"/>
      <c r="TOW19" s="38"/>
      <c r="TOX19" s="38"/>
      <c r="TOY19" s="38"/>
      <c r="TOZ19" s="38"/>
      <c r="TPA19" s="38"/>
      <c r="TPB19" s="38"/>
      <c r="TPC19" s="38"/>
      <c r="TPD19" s="38"/>
      <c r="TPE19" s="38"/>
      <c r="TPF19" s="38"/>
      <c r="TPG19" s="38"/>
      <c r="TPH19" s="38"/>
      <c r="TPI19" s="38"/>
      <c r="TPJ19" s="38"/>
      <c r="TPK19" s="38"/>
      <c r="TPL19" s="38"/>
      <c r="TPM19" s="38"/>
      <c r="TPN19" s="38"/>
      <c r="TPO19" s="38"/>
      <c r="TPP19" s="38"/>
      <c r="TPQ19" s="38"/>
      <c r="TPR19" s="38"/>
      <c r="TPS19" s="38"/>
      <c r="TPT19" s="38"/>
      <c r="TPU19" s="38"/>
      <c r="TPV19" s="38"/>
      <c r="TPW19" s="38"/>
      <c r="TPX19" s="38"/>
      <c r="TPY19" s="38"/>
      <c r="TPZ19" s="38"/>
      <c r="TQA19" s="38"/>
      <c r="TQB19" s="38"/>
      <c r="TQC19" s="38"/>
      <c r="TQD19" s="38"/>
      <c r="TQE19" s="38"/>
      <c r="TQF19" s="38"/>
      <c r="TQG19" s="38"/>
      <c r="TQH19" s="38"/>
      <c r="TQI19" s="38"/>
      <c r="TQJ19" s="38"/>
      <c r="TQK19" s="38"/>
      <c r="TQL19" s="38"/>
      <c r="TQM19" s="38"/>
      <c r="TQN19" s="38"/>
      <c r="TQO19" s="38"/>
      <c r="TQP19" s="38"/>
      <c r="TQQ19" s="38"/>
      <c r="TQR19" s="38"/>
      <c r="TQS19" s="38"/>
      <c r="TQT19" s="38"/>
      <c r="TQU19" s="38"/>
      <c r="TQV19" s="38"/>
      <c r="TQW19" s="38"/>
      <c r="TQX19" s="38"/>
      <c r="TQY19" s="38"/>
      <c r="TQZ19" s="38"/>
      <c r="TRA19" s="38"/>
      <c r="TRB19" s="38"/>
      <c r="TRC19" s="38"/>
      <c r="TRD19" s="38"/>
      <c r="TRE19" s="38"/>
      <c r="TRF19" s="38"/>
      <c r="TRG19" s="38"/>
      <c r="TRH19" s="38"/>
      <c r="TRI19" s="38"/>
      <c r="TRJ19" s="38"/>
      <c r="TRK19" s="38"/>
      <c r="TRL19" s="38"/>
      <c r="TRM19" s="38"/>
      <c r="TRN19" s="38"/>
      <c r="TRO19" s="38"/>
      <c r="TRP19" s="38"/>
      <c r="TRQ19" s="38"/>
      <c r="TRR19" s="38"/>
      <c r="TRS19" s="38"/>
      <c r="TRT19" s="38"/>
      <c r="TRU19" s="38"/>
      <c r="TRV19" s="38"/>
      <c r="TRW19" s="38"/>
      <c r="TRX19" s="38"/>
      <c r="TRY19" s="38"/>
      <c r="TRZ19" s="38"/>
      <c r="TSA19" s="38"/>
      <c r="TSB19" s="38"/>
      <c r="TSC19" s="38"/>
      <c r="TSD19" s="38"/>
      <c r="TSE19" s="38"/>
      <c r="TSF19" s="38"/>
      <c r="TSG19" s="38"/>
      <c r="TSH19" s="38"/>
      <c r="TSI19" s="38"/>
      <c r="TSJ19" s="38"/>
      <c r="TSK19" s="38"/>
      <c r="TSL19" s="38"/>
      <c r="TSM19" s="38"/>
      <c r="TSN19" s="38"/>
      <c r="TSO19" s="38"/>
      <c r="TSP19" s="38"/>
      <c r="TSQ19" s="38"/>
      <c r="TSR19" s="38"/>
      <c r="TSS19" s="38"/>
      <c r="TST19" s="38"/>
      <c r="TSU19" s="38"/>
      <c r="TSV19" s="38"/>
      <c r="TSW19" s="38"/>
      <c r="TSX19" s="38"/>
      <c r="TSY19" s="38"/>
      <c r="TSZ19" s="38"/>
      <c r="TTA19" s="38"/>
      <c r="TTB19" s="38"/>
      <c r="TTC19" s="38"/>
      <c r="TTD19" s="38"/>
      <c r="TTE19" s="38"/>
      <c r="TTF19" s="38"/>
      <c r="TTG19" s="38"/>
      <c r="TTH19" s="38"/>
      <c r="TTI19" s="38"/>
      <c r="TTJ19" s="38"/>
      <c r="TTK19" s="38"/>
      <c r="TTL19" s="38"/>
      <c r="TTM19" s="38"/>
      <c r="TTN19" s="38"/>
      <c r="TTO19" s="38"/>
      <c r="TTP19" s="38"/>
      <c r="TTQ19" s="38"/>
      <c r="TTR19" s="38"/>
      <c r="TTS19" s="38"/>
      <c r="TTT19" s="38"/>
      <c r="TTU19" s="38"/>
      <c r="TTV19" s="38"/>
      <c r="TTW19" s="38"/>
      <c r="TTX19" s="38"/>
      <c r="TTY19" s="38"/>
      <c r="TTZ19" s="38"/>
      <c r="TUA19" s="38"/>
      <c r="TUB19" s="38"/>
      <c r="TUC19" s="38"/>
      <c r="TUD19" s="38"/>
      <c r="TUE19" s="38"/>
      <c r="TUF19" s="38"/>
      <c r="TUG19" s="38"/>
      <c r="TUH19" s="38"/>
      <c r="TUI19" s="38"/>
      <c r="TUJ19" s="38"/>
      <c r="TUK19" s="38"/>
      <c r="TUL19" s="38"/>
      <c r="TUM19" s="38"/>
      <c r="TUN19" s="38"/>
      <c r="TUO19" s="38"/>
      <c r="TUP19" s="38"/>
      <c r="TUQ19" s="38"/>
      <c r="TUR19" s="38"/>
      <c r="TUS19" s="38"/>
      <c r="TUT19" s="38"/>
      <c r="TUU19" s="38"/>
      <c r="TUV19" s="38"/>
      <c r="TUW19" s="38"/>
      <c r="TUX19" s="38"/>
      <c r="TUY19" s="38"/>
      <c r="TUZ19" s="38"/>
      <c r="TVA19" s="38"/>
      <c r="TVB19" s="38"/>
      <c r="TVC19" s="38"/>
      <c r="TVD19" s="38"/>
      <c r="TVE19" s="38"/>
      <c r="TVF19" s="38"/>
      <c r="TVG19" s="38"/>
      <c r="TVH19" s="38"/>
      <c r="TVI19" s="38"/>
      <c r="TVJ19" s="38"/>
      <c r="TVK19" s="38"/>
      <c r="TVL19" s="38"/>
      <c r="TVM19" s="38"/>
      <c r="TVN19" s="38"/>
      <c r="TVO19" s="38"/>
      <c r="TVP19" s="38"/>
      <c r="TVQ19" s="38"/>
      <c r="TVR19" s="38"/>
      <c r="TVS19" s="38"/>
      <c r="TVT19" s="38"/>
      <c r="TVU19" s="38"/>
      <c r="TVV19" s="38"/>
      <c r="TVW19" s="38"/>
      <c r="TVX19" s="38"/>
      <c r="TVY19" s="38"/>
      <c r="TVZ19" s="38"/>
      <c r="TWA19" s="38"/>
      <c r="TWB19" s="38"/>
      <c r="TWC19" s="38"/>
      <c r="TWD19" s="38"/>
      <c r="TWE19" s="38"/>
      <c r="TWF19" s="38"/>
      <c r="TWG19" s="38"/>
      <c r="TWH19" s="38"/>
      <c r="TWI19" s="38"/>
      <c r="TWJ19" s="38"/>
      <c r="TWK19" s="38"/>
      <c r="TWL19" s="38"/>
      <c r="TWM19" s="38"/>
      <c r="TWN19" s="38"/>
      <c r="TWO19" s="38"/>
      <c r="TWP19" s="38"/>
      <c r="TWQ19" s="38"/>
      <c r="TWR19" s="38"/>
      <c r="TWS19" s="38"/>
      <c r="TWT19" s="38"/>
      <c r="TWU19" s="38"/>
      <c r="TWV19" s="38"/>
      <c r="TWW19" s="38"/>
      <c r="TWX19" s="38"/>
      <c r="TWY19" s="38"/>
      <c r="TWZ19" s="38"/>
      <c r="TXA19" s="38"/>
      <c r="TXB19" s="38"/>
      <c r="TXC19" s="38"/>
      <c r="TXD19" s="38"/>
      <c r="TXE19" s="38"/>
      <c r="TXF19" s="38"/>
      <c r="TXG19" s="38"/>
      <c r="TXH19" s="38"/>
      <c r="TXI19" s="38"/>
      <c r="TXJ19" s="38"/>
      <c r="TXK19" s="38"/>
      <c r="TXL19" s="38"/>
      <c r="TXM19" s="38"/>
      <c r="TXN19" s="38"/>
      <c r="TXO19" s="38"/>
      <c r="TXP19" s="38"/>
      <c r="TXQ19" s="38"/>
      <c r="TXR19" s="38"/>
      <c r="TXS19" s="38"/>
      <c r="TXT19" s="38"/>
      <c r="TXU19" s="38"/>
      <c r="TXV19" s="38"/>
      <c r="TXW19" s="38"/>
      <c r="TXX19" s="38"/>
      <c r="TXY19" s="38"/>
      <c r="TXZ19" s="38"/>
      <c r="TYA19" s="38"/>
      <c r="TYB19" s="38"/>
      <c r="TYC19" s="38"/>
      <c r="TYD19" s="38"/>
      <c r="TYE19" s="38"/>
      <c r="TYF19" s="38"/>
      <c r="TYG19" s="38"/>
      <c r="TYH19" s="38"/>
      <c r="TYI19" s="38"/>
      <c r="TYJ19" s="38"/>
      <c r="TYK19" s="38"/>
      <c r="TYL19" s="38"/>
      <c r="TYM19" s="38"/>
      <c r="TYN19" s="38"/>
      <c r="TYO19" s="38"/>
      <c r="TYP19" s="38"/>
      <c r="TYQ19" s="38"/>
      <c r="TYR19" s="38"/>
      <c r="TYS19" s="38"/>
      <c r="TYT19" s="38"/>
      <c r="TYU19" s="38"/>
      <c r="TYV19" s="38"/>
      <c r="TYW19" s="38"/>
      <c r="TYX19" s="38"/>
      <c r="TYY19" s="38"/>
      <c r="TYZ19" s="38"/>
      <c r="TZA19" s="38"/>
      <c r="TZB19" s="38"/>
      <c r="TZC19" s="38"/>
      <c r="TZD19" s="38"/>
      <c r="TZE19" s="38"/>
      <c r="TZF19" s="38"/>
      <c r="TZG19" s="38"/>
      <c r="TZH19" s="38"/>
      <c r="TZI19" s="38"/>
      <c r="TZJ19" s="38"/>
      <c r="TZK19" s="38"/>
      <c r="TZL19" s="38"/>
      <c r="TZM19" s="38"/>
      <c r="TZN19" s="38"/>
      <c r="TZO19" s="38"/>
      <c r="TZP19" s="38"/>
      <c r="TZQ19" s="38"/>
      <c r="TZR19" s="38"/>
      <c r="TZS19" s="38"/>
      <c r="TZT19" s="38"/>
      <c r="TZU19" s="38"/>
      <c r="TZV19" s="38"/>
      <c r="TZW19" s="38"/>
      <c r="TZX19" s="38"/>
      <c r="TZY19" s="38"/>
      <c r="TZZ19" s="38"/>
      <c r="UAA19" s="38"/>
      <c r="UAB19" s="38"/>
      <c r="UAC19" s="38"/>
      <c r="UAD19" s="38"/>
      <c r="UAE19" s="38"/>
      <c r="UAF19" s="38"/>
      <c r="UAG19" s="38"/>
      <c r="UAH19" s="38"/>
      <c r="UAI19" s="38"/>
      <c r="UAJ19" s="38"/>
      <c r="UAK19" s="38"/>
      <c r="UAL19" s="38"/>
      <c r="UAM19" s="38"/>
      <c r="UAN19" s="38"/>
      <c r="UAO19" s="38"/>
      <c r="UAP19" s="38"/>
      <c r="UAQ19" s="38"/>
      <c r="UAR19" s="38"/>
      <c r="UAS19" s="38"/>
      <c r="UAT19" s="38"/>
      <c r="UAU19" s="38"/>
      <c r="UAV19" s="38"/>
      <c r="UAW19" s="38"/>
      <c r="UAX19" s="38"/>
      <c r="UAY19" s="38"/>
      <c r="UAZ19" s="38"/>
      <c r="UBA19" s="38"/>
      <c r="UBB19" s="38"/>
      <c r="UBC19" s="38"/>
      <c r="UBD19" s="38"/>
      <c r="UBE19" s="38"/>
      <c r="UBF19" s="38"/>
      <c r="UBG19" s="38"/>
      <c r="UBH19" s="38"/>
      <c r="UBI19" s="38"/>
      <c r="UBJ19" s="38"/>
      <c r="UBK19" s="38"/>
      <c r="UBL19" s="38"/>
      <c r="UBM19" s="38"/>
      <c r="UBN19" s="38"/>
      <c r="UBO19" s="38"/>
      <c r="UBP19" s="38"/>
      <c r="UBQ19" s="38"/>
      <c r="UBR19" s="38"/>
      <c r="UBS19" s="38"/>
      <c r="UBT19" s="38"/>
      <c r="UBU19" s="38"/>
      <c r="UBV19" s="38"/>
      <c r="UBW19" s="38"/>
      <c r="UBX19" s="38"/>
      <c r="UBY19" s="38"/>
      <c r="UBZ19" s="38"/>
      <c r="UCA19" s="38"/>
      <c r="UCB19" s="38"/>
      <c r="UCC19" s="38"/>
      <c r="UCD19" s="38"/>
      <c r="UCE19" s="38"/>
      <c r="UCF19" s="38"/>
      <c r="UCG19" s="38"/>
      <c r="UCH19" s="38"/>
      <c r="UCI19" s="38"/>
      <c r="UCJ19" s="38"/>
      <c r="UCK19" s="38"/>
      <c r="UCL19" s="38"/>
      <c r="UCM19" s="38"/>
      <c r="UCN19" s="38"/>
      <c r="UCO19" s="38"/>
      <c r="UCP19" s="38"/>
      <c r="UCQ19" s="38"/>
      <c r="UCR19" s="38"/>
      <c r="UCS19" s="38"/>
      <c r="UCT19" s="38"/>
      <c r="UCU19" s="38"/>
      <c r="UCV19" s="38"/>
      <c r="UCW19" s="38"/>
      <c r="UCX19" s="38"/>
      <c r="UCY19" s="38"/>
      <c r="UCZ19" s="38"/>
      <c r="UDA19" s="38"/>
      <c r="UDB19" s="38"/>
      <c r="UDC19" s="38"/>
      <c r="UDD19" s="38"/>
      <c r="UDE19" s="38"/>
      <c r="UDF19" s="38"/>
      <c r="UDG19" s="38"/>
      <c r="UDH19" s="38"/>
      <c r="UDI19" s="38"/>
      <c r="UDJ19" s="38"/>
      <c r="UDK19" s="38"/>
      <c r="UDL19" s="38"/>
      <c r="UDM19" s="38"/>
      <c r="UDN19" s="38"/>
      <c r="UDO19" s="38"/>
      <c r="UDP19" s="38"/>
      <c r="UDQ19" s="38"/>
      <c r="UDR19" s="38"/>
      <c r="UDS19" s="38"/>
      <c r="UDT19" s="38"/>
      <c r="UDU19" s="38"/>
      <c r="UDV19" s="38"/>
      <c r="UDW19" s="38"/>
      <c r="UDX19" s="38"/>
      <c r="UDY19" s="38"/>
      <c r="UDZ19" s="38"/>
      <c r="UEA19" s="38"/>
      <c r="UEB19" s="38"/>
      <c r="UEC19" s="38"/>
      <c r="UED19" s="38"/>
      <c r="UEE19" s="38"/>
      <c r="UEF19" s="38"/>
      <c r="UEG19" s="38"/>
      <c r="UEH19" s="38"/>
      <c r="UEI19" s="38"/>
      <c r="UEJ19" s="38"/>
      <c r="UEK19" s="38"/>
      <c r="UEL19" s="38"/>
      <c r="UEM19" s="38"/>
      <c r="UEN19" s="38"/>
      <c r="UEO19" s="38"/>
      <c r="UEP19" s="38"/>
      <c r="UEQ19" s="38"/>
      <c r="UER19" s="38"/>
      <c r="UES19" s="38"/>
      <c r="UET19" s="38"/>
      <c r="UEU19" s="38"/>
      <c r="UEV19" s="38"/>
      <c r="UEW19" s="38"/>
      <c r="UEX19" s="38"/>
      <c r="UEY19" s="38"/>
      <c r="UEZ19" s="38"/>
      <c r="UFA19" s="38"/>
      <c r="UFB19" s="38"/>
      <c r="UFC19" s="38"/>
      <c r="UFD19" s="38"/>
      <c r="UFE19" s="38"/>
      <c r="UFF19" s="38"/>
      <c r="UFG19" s="38"/>
      <c r="UFH19" s="38"/>
      <c r="UFI19" s="38"/>
      <c r="UFJ19" s="38"/>
      <c r="UFK19" s="38"/>
      <c r="UFL19" s="38"/>
      <c r="UFM19" s="38"/>
      <c r="UFN19" s="38"/>
      <c r="UFO19" s="38"/>
      <c r="UFP19" s="38"/>
      <c r="UFQ19" s="38"/>
      <c r="UFR19" s="38"/>
      <c r="UFS19" s="38"/>
      <c r="UFT19" s="38"/>
      <c r="UFU19" s="38"/>
      <c r="UFV19" s="38"/>
      <c r="UFW19" s="38"/>
      <c r="UFX19" s="38"/>
      <c r="UFY19" s="38"/>
      <c r="UFZ19" s="38"/>
      <c r="UGA19" s="38"/>
      <c r="UGB19" s="38"/>
      <c r="UGC19" s="38"/>
      <c r="UGD19" s="38"/>
      <c r="UGE19" s="38"/>
      <c r="UGF19" s="38"/>
      <c r="UGG19" s="38"/>
      <c r="UGH19" s="38"/>
      <c r="UGI19" s="38"/>
      <c r="UGJ19" s="38"/>
      <c r="UGK19" s="38"/>
      <c r="UGL19" s="38"/>
      <c r="UGM19" s="38"/>
      <c r="UGN19" s="38"/>
      <c r="UGO19" s="38"/>
      <c r="UGP19" s="38"/>
      <c r="UGQ19" s="38"/>
      <c r="UGR19" s="38"/>
      <c r="UGS19" s="38"/>
      <c r="UGT19" s="38"/>
      <c r="UGU19" s="38"/>
      <c r="UGV19" s="38"/>
      <c r="UGW19" s="38"/>
      <c r="UGX19" s="38"/>
      <c r="UGY19" s="38"/>
      <c r="UGZ19" s="38"/>
      <c r="UHA19" s="38"/>
      <c r="UHB19" s="38"/>
      <c r="UHC19" s="38"/>
      <c r="UHD19" s="38"/>
      <c r="UHE19" s="38"/>
      <c r="UHF19" s="38"/>
      <c r="UHG19" s="38"/>
      <c r="UHH19" s="38"/>
      <c r="UHI19" s="38"/>
      <c r="UHJ19" s="38"/>
      <c r="UHK19" s="38"/>
      <c r="UHL19" s="38"/>
      <c r="UHM19" s="38"/>
      <c r="UHN19" s="38"/>
      <c r="UHO19" s="38"/>
      <c r="UHP19" s="38"/>
      <c r="UHQ19" s="38"/>
      <c r="UHR19" s="38"/>
      <c r="UHS19" s="38"/>
      <c r="UHT19" s="38"/>
      <c r="UHU19" s="38"/>
      <c r="UHV19" s="38"/>
      <c r="UHW19" s="38"/>
      <c r="UHX19" s="38"/>
      <c r="UHY19" s="38"/>
      <c r="UHZ19" s="38"/>
      <c r="UIA19" s="38"/>
      <c r="UIB19" s="38"/>
      <c r="UIC19" s="38"/>
      <c r="UID19" s="38"/>
      <c r="UIE19" s="38"/>
      <c r="UIF19" s="38"/>
      <c r="UIG19" s="38"/>
      <c r="UIH19" s="38"/>
      <c r="UII19" s="38"/>
      <c r="UIJ19" s="38"/>
      <c r="UIK19" s="38"/>
      <c r="UIL19" s="38"/>
      <c r="UIM19" s="38"/>
      <c r="UIN19" s="38"/>
      <c r="UIO19" s="38"/>
      <c r="UIP19" s="38"/>
      <c r="UIQ19" s="38"/>
      <c r="UIR19" s="38"/>
      <c r="UIS19" s="38"/>
      <c r="UIT19" s="38"/>
      <c r="UIU19" s="38"/>
      <c r="UIV19" s="38"/>
      <c r="UIW19" s="38"/>
      <c r="UIX19" s="38"/>
      <c r="UIY19" s="38"/>
      <c r="UIZ19" s="38"/>
      <c r="UJA19" s="38"/>
      <c r="UJB19" s="38"/>
      <c r="UJC19" s="38"/>
      <c r="UJD19" s="38"/>
      <c r="UJE19" s="38"/>
      <c r="UJF19" s="38"/>
      <c r="UJG19" s="38"/>
      <c r="UJH19" s="38"/>
      <c r="UJI19" s="38"/>
      <c r="UJJ19" s="38"/>
      <c r="UJK19" s="38"/>
      <c r="UJL19" s="38"/>
      <c r="UJM19" s="38"/>
      <c r="UJN19" s="38"/>
      <c r="UJO19" s="38"/>
      <c r="UJP19" s="38"/>
      <c r="UJQ19" s="38"/>
      <c r="UJR19" s="38"/>
      <c r="UJS19" s="38"/>
      <c r="UJT19" s="38"/>
      <c r="UJU19" s="38"/>
      <c r="UJV19" s="38"/>
      <c r="UJW19" s="38"/>
      <c r="UJX19" s="38"/>
      <c r="UJY19" s="38"/>
      <c r="UJZ19" s="38"/>
      <c r="UKA19" s="38"/>
      <c r="UKB19" s="38"/>
      <c r="UKC19" s="38"/>
      <c r="UKD19" s="38"/>
      <c r="UKE19" s="38"/>
      <c r="UKF19" s="38"/>
      <c r="UKG19" s="38"/>
      <c r="UKH19" s="38"/>
      <c r="UKI19" s="38"/>
      <c r="UKJ19" s="38"/>
      <c r="UKK19" s="38"/>
      <c r="UKL19" s="38"/>
      <c r="UKM19" s="38"/>
      <c r="UKN19" s="38"/>
      <c r="UKO19" s="38"/>
      <c r="UKP19" s="38"/>
      <c r="UKQ19" s="38"/>
      <c r="UKR19" s="38"/>
      <c r="UKS19" s="38"/>
      <c r="UKT19" s="38"/>
      <c r="UKU19" s="38"/>
      <c r="UKV19" s="38"/>
      <c r="UKW19" s="38"/>
      <c r="UKX19" s="38"/>
      <c r="UKY19" s="38"/>
      <c r="UKZ19" s="38"/>
      <c r="ULA19" s="38"/>
      <c r="ULB19" s="38"/>
      <c r="ULC19" s="38"/>
      <c r="ULD19" s="38"/>
      <c r="ULE19" s="38"/>
      <c r="ULF19" s="38"/>
      <c r="ULG19" s="38"/>
      <c r="ULH19" s="38"/>
      <c r="ULI19" s="38"/>
      <c r="ULJ19" s="38"/>
      <c r="ULK19" s="38"/>
      <c r="ULL19" s="38"/>
      <c r="ULM19" s="38"/>
      <c r="ULN19" s="38"/>
      <c r="ULO19" s="38"/>
      <c r="ULP19" s="38"/>
      <c r="ULQ19" s="38"/>
      <c r="ULR19" s="38"/>
      <c r="ULS19" s="38"/>
      <c r="ULT19" s="38"/>
      <c r="ULU19" s="38"/>
      <c r="ULV19" s="38"/>
      <c r="ULW19" s="38"/>
      <c r="ULX19" s="38"/>
      <c r="ULY19" s="38"/>
      <c r="ULZ19" s="38"/>
      <c r="UMA19" s="38"/>
      <c r="UMB19" s="38"/>
      <c r="UMC19" s="38"/>
      <c r="UMD19" s="38"/>
      <c r="UME19" s="38"/>
      <c r="UMF19" s="38"/>
      <c r="UMG19" s="38"/>
      <c r="UMH19" s="38"/>
      <c r="UMI19" s="38"/>
      <c r="UMJ19" s="38"/>
      <c r="UMK19" s="38"/>
      <c r="UML19" s="38"/>
      <c r="UMM19" s="38"/>
      <c r="UMN19" s="38"/>
      <c r="UMO19" s="38"/>
      <c r="UMP19" s="38"/>
      <c r="UMQ19" s="38"/>
      <c r="UMR19" s="38"/>
      <c r="UMS19" s="38"/>
      <c r="UMT19" s="38"/>
      <c r="UMU19" s="38"/>
      <c r="UMV19" s="38"/>
      <c r="UMW19" s="38"/>
      <c r="UMX19" s="38"/>
      <c r="UMY19" s="38"/>
      <c r="UMZ19" s="38"/>
      <c r="UNA19" s="38"/>
      <c r="UNB19" s="38"/>
      <c r="UNC19" s="38"/>
      <c r="UND19" s="38"/>
      <c r="UNE19" s="38"/>
      <c r="UNF19" s="38"/>
      <c r="UNG19" s="38"/>
      <c r="UNH19" s="38"/>
      <c r="UNI19" s="38"/>
      <c r="UNJ19" s="38"/>
      <c r="UNK19" s="38"/>
      <c r="UNL19" s="38"/>
      <c r="UNM19" s="38"/>
      <c r="UNN19" s="38"/>
      <c r="UNO19" s="38"/>
      <c r="UNP19" s="38"/>
      <c r="UNQ19" s="38"/>
      <c r="UNR19" s="38"/>
      <c r="UNS19" s="38"/>
      <c r="UNT19" s="38"/>
      <c r="UNU19" s="38"/>
      <c r="UNV19" s="38"/>
      <c r="UNW19" s="38"/>
      <c r="UNX19" s="38"/>
      <c r="UNY19" s="38"/>
      <c r="UNZ19" s="38"/>
      <c r="UOA19" s="38"/>
      <c r="UOB19" s="38"/>
      <c r="UOC19" s="38"/>
      <c r="UOD19" s="38"/>
      <c r="UOE19" s="38"/>
      <c r="UOF19" s="38"/>
      <c r="UOG19" s="38"/>
      <c r="UOH19" s="38"/>
      <c r="UOI19" s="38"/>
      <c r="UOJ19" s="38"/>
      <c r="UOK19" s="38"/>
      <c r="UOL19" s="38"/>
      <c r="UOM19" s="38"/>
      <c r="UON19" s="38"/>
      <c r="UOO19" s="38"/>
      <c r="UOP19" s="38"/>
      <c r="UOQ19" s="38"/>
      <c r="UOR19" s="38"/>
      <c r="UOS19" s="38"/>
      <c r="UOT19" s="38"/>
      <c r="UOU19" s="38"/>
      <c r="UOV19" s="38"/>
      <c r="UOW19" s="38"/>
      <c r="UOX19" s="38"/>
      <c r="UOY19" s="38"/>
      <c r="UOZ19" s="38"/>
      <c r="UPA19" s="38"/>
      <c r="UPB19" s="38"/>
      <c r="UPC19" s="38"/>
      <c r="UPD19" s="38"/>
      <c r="UPE19" s="38"/>
      <c r="UPF19" s="38"/>
      <c r="UPG19" s="38"/>
      <c r="UPH19" s="38"/>
      <c r="UPI19" s="38"/>
      <c r="UPJ19" s="38"/>
      <c r="UPK19" s="38"/>
      <c r="UPL19" s="38"/>
      <c r="UPM19" s="38"/>
      <c r="UPN19" s="38"/>
      <c r="UPO19" s="38"/>
      <c r="UPP19" s="38"/>
      <c r="UPQ19" s="38"/>
      <c r="UPR19" s="38"/>
      <c r="UPS19" s="38"/>
      <c r="UPT19" s="38"/>
      <c r="UPU19" s="38"/>
      <c r="UPV19" s="38"/>
      <c r="UPW19" s="38"/>
      <c r="UPX19" s="38"/>
      <c r="UPY19" s="38"/>
      <c r="UPZ19" s="38"/>
      <c r="UQA19" s="38"/>
      <c r="UQB19" s="38"/>
      <c r="UQC19" s="38"/>
      <c r="UQD19" s="38"/>
      <c r="UQE19" s="38"/>
      <c r="UQF19" s="38"/>
      <c r="UQG19" s="38"/>
      <c r="UQH19" s="38"/>
      <c r="UQI19" s="38"/>
      <c r="UQJ19" s="38"/>
      <c r="UQK19" s="38"/>
      <c r="UQL19" s="38"/>
      <c r="UQM19" s="38"/>
      <c r="UQN19" s="38"/>
      <c r="UQO19" s="38"/>
      <c r="UQP19" s="38"/>
      <c r="UQQ19" s="38"/>
      <c r="UQR19" s="38"/>
      <c r="UQS19" s="38"/>
      <c r="UQT19" s="38"/>
      <c r="UQU19" s="38"/>
      <c r="UQV19" s="38"/>
      <c r="UQW19" s="38"/>
      <c r="UQX19" s="38"/>
      <c r="UQY19" s="38"/>
      <c r="UQZ19" s="38"/>
      <c r="URA19" s="38"/>
      <c r="URB19" s="38"/>
      <c r="URC19" s="38"/>
      <c r="URD19" s="38"/>
      <c r="URE19" s="38"/>
      <c r="URF19" s="38"/>
      <c r="URG19" s="38"/>
      <c r="URH19" s="38"/>
      <c r="URI19" s="38"/>
      <c r="URJ19" s="38"/>
      <c r="URK19" s="38"/>
      <c r="URL19" s="38"/>
      <c r="URM19" s="38"/>
      <c r="URN19" s="38"/>
      <c r="URO19" s="38"/>
      <c r="URP19" s="38"/>
      <c r="URQ19" s="38"/>
      <c r="URR19" s="38"/>
      <c r="URS19" s="38"/>
      <c r="URT19" s="38"/>
      <c r="URU19" s="38"/>
      <c r="URV19" s="38"/>
      <c r="URW19" s="38"/>
      <c r="URX19" s="38"/>
      <c r="URY19" s="38"/>
      <c r="URZ19" s="38"/>
      <c r="USA19" s="38"/>
      <c r="USB19" s="38"/>
      <c r="USC19" s="38"/>
      <c r="USD19" s="38"/>
      <c r="USE19" s="38"/>
      <c r="USF19" s="38"/>
      <c r="USG19" s="38"/>
      <c r="USH19" s="38"/>
      <c r="USI19" s="38"/>
      <c r="USJ19" s="38"/>
      <c r="USK19" s="38"/>
      <c r="USL19" s="38"/>
      <c r="USM19" s="38"/>
      <c r="USN19" s="38"/>
      <c r="USO19" s="38"/>
      <c r="USP19" s="38"/>
      <c r="USQ19" s="38"/>
      <c r="USR19" s="38"/>
      <c r="USS19" s="38"/>
      <c r="UST19" s="38"/>
      <c r="USU19" s="38"/>
      <c r="USV19" s="38"/>
      <c r="USW19" s="38"/>
      <c r="USX19" s="38"/>
      <c r="USY19" s="38"/>
      <c r="USZ19" s="38"/>
      <c r="UTA19" s="38"/>
      <c r="UTB19" s="38"/>
      <c r="UTC19" s="38"/>
      <c r="UTD19" s="38"/>
      <c r="UTE19" s="38"/>
      <c r="UTF19" s="38"/>
      <c r="UTG19" s="38"/>
      <c r="UTH19" s="38"/>
      <c r="UTI19" s="38"/>
      <c r="UTJ19" s="38"/>
      <c r="UTK19" s="38"/>
      <c r="UTL19" s="38"/>
      <c r="UTM19" s="38"/>
      <c r="UTN19" s="38"/>
      <c r="UTO19" s="38"/>
      <c r="UTP19" s="38"/>
      <c r="UTQ19" s="38"/>
      <c r="UTR19" s="38"/>
      <c r="UTS19" s="38"/>
      <c r="UTT19" s="38"/>
      <c r="UTU19" s="38"/>
      <c r="UTV19" s="38"/>
      <c r="UTW19" s="38"/>
      <c r="UTX19" s="38"/>
      <c r="UTY19" s="38"/>
      <c r="UTZ19" s="38"/>
      <c r="UUA19" s="38"/>
      <c r="UUB19" s="38"/>
      <c r="UUC19" s="38"/>
      <c r="UUD19" s="38"/>
      <c r="UUE19" s="38"/>
      <c r="UUF19" s="38"/>
      <c r="UUG19" s="38"/>
      <c r="UUH19" s="38"/>
      <c r="UUI19" s="38"/>
      <c r="UUJ19" s="38"/>
      <c r="UUK19" s="38"/>
      <c r="UUL19" s="38"/>
      <c r="UUM19" s="38"/>
      <c r="UUN19" s="38"/>
      <c r="UUO19" s="38"/>
      <c r="UUP19" s="38"/>
      <c r="UUQ19" s="38"/>
      <c r="UUR19" s="38"/>
      <c r="UUS19" s="38"/>
      <c r="UUT19" s="38"/>
      <c r="UUU19" s="38"/>
      <c r="UUV19" s="38"/>
      <c r="UUW19" s="38"/>
      <c r="UUX19" s="38"/>
      <c r="UUY19" s="38"/>
      <c r="UUZ19" s="38"/>
      <c r="UVA19" s="38"/>
      <c r="UVB19" s="38"/>
      <c r="UVC19" s="38"/>
      <c r="UVD19" s="38"/>
      <c r="UVE19" s="38"/>
      <c r="UVF19" s="38"/>
      <c r="UVG19" s="38"/>
      <c r="UVH19" s="38"/>
      <c r="UVI19" s="38"/>
      <c r="UVJ19" s="38"/>
      <c r="UVK19" s="38"/>
      <c r="UVL19" s="38"/>
      <c r="UVM19" s="38"/>
      <c r="UVN19" s="38"/>
      <c r="UVO19" s="38"/>
      <c r="UVP19" s="38"/>
      <c r="UVQ19" s="38"/>
      <c r="UVR19" s="38"/>
      <c r="UVS19" s="38"/>
      <c r="UVT19" s="38"/>
      <c r="UVU19" s="38"/>
      <c r="UVV19" s="38"/>
      <c r="UVW19" s="38"/>
      <c r="UVX19" s="38"/>
      <c r="UVY19" s="38"/>
      <c r="UVZ19" s="38"/>
      <c r="UWA19" s="38"/>
      <c r="UWB19" s="38"/>
      <c r="UWC19" s="38"/>
      <c r="UWD19" s="38"/>
      <c r="UWE19" s="38"/>
      <c r="UWF19" s="38"/>
      <c r="UWG19" s="38"/>
      <c r="UWH19" s="38"/>
      <c r="UWI19" s="38"/>
      <c r="UWJ19" s="38"/>
      <c r="UWK19" s="38"/>
      <c r="UWL19" s="38"/>
      <c r="UWM19" s="38"/>
      <c r="UWN19" s="38"/>
      <c r="UWO19" s="38"/>
      <c r="UWP19" s="38"/>
      <c r="UWQ19" s="38"/>
      <c r="UWR19" s="38"/>
      <c r="UWS19" s="38"/>
      <c r="UWT19" s="38"/>
      <c r="UWU19" s="38"/>
      <c r="UWV19" s="38"/>
      <c r="UWW19" s="38"/>
      <c r="UWX19" s="38"/>
      <c r="UWY19" s="38"/>
      <c r="UWZ19" s="38"/>
      <c r="UXA19" s="38"/>
      <c r="UXB19" s="38"/>
      <c r="UXC19" s="38"/>
      <c r="UXD19" s="38"/>
      <c r="UXE19" s="38"/>
      <c r="UXF19" s="38"/>
      <c r="UXG19" s="38"/>
      <c r="UXH19" s="38"/>
      <c r="UXI19" s="38"/>
      <c r="UXJ19" s="38"/>
      <c r="UXK19" s="38"/>
      <c r="UXL19" s="38"/>
      <c r="UXM19" s="38"/>
      <c r="UXN19" s="38"/>
      <c r="UXO19" s="38"/>
      <c r="UXP19" s="38"/>
      <c r="UXQ19" s="38"/>
      <c r="UXR19" s="38"/>
      <c r="UXS19" s="38"/>
      <c r="UXT19" s="38"/>
      <c r="UXU19" s="38"/>
      <c r="UXV19" s="38"/>
      <c r="UXW19" s="38"/>
      <c r="UXX19" s="38"/>
      <c r="UXY19" s="38"/>
      <c r="UXZ19" s="38"/>
      <c r="UYA19" s="38"/>
      <c r="UYB19" s="38"/>
      <c r="UYC19" s="38"/>
      <c r="UYD19" s="38"/>
      <c r="UYE19" s="38"/>
      <c r="UYF19" s="38"/>
      <c r="UYG19" s="38"/>
      <c r="UYH19" s="38"/>
      <c r="UYI19" s="38"/>
      <c r="UYJ19" s="38"/>
      <c r="UYK19" s="38"/>
      <c r="UYL19" s="38"/>
      <c r="UYM19" s="38"/>
      <c r="UYN19" s="38"/>
      <c r="UYO19" s="38"/>
      <c r="UYP19" s="38"/>
      <c r="UYQ19" s="38"/>
      <c r="UYR19" s="38"/>
      <c r="UYS19" s="38"/>
      <c r="UYT19" s="38"/>
      <c r="UYU19" s="38"/>
      <c r="UYV19" s="38"/>
      <c r="UYW19" s="38"/>
      <c r="UYX19" s="38"/>
      <c r="UYY19" s="38"/>
      <c r="UYZ19" s="38"/>
      <c r="UZA19" s="38"/>
      <c r="UZB19" s="38"/>
      <c r="UZC19" s="38"/>
      <c r="UZD19" s="38"/>
      <c r="UZE19" s="38"/>
      <c r="UZF19" s="38"/>
      <c r="UZG19" s="38"/>
      <c r="UZH19" s="38"/>
      <c r="UZI19" s="38"/>
      <c r="UZJ19" s="38"/>
      <c r="UZK19" s="38"/>
      <c r="UZL19" s="38"/>
      <c r="UZM19" s="38"/>
      <c r="UZN19" s="38"/>
      <c r="UZO19" s="38"/>
      <c r="UZP19" s="38"/>
      <c r="UZQ19" s="38"/>
      <c r="UZR19" s="38"/>
      <c r="UZS19" s="38"/>
      <c r="UZT19" s="38"/>
      <c r="UZU19" s="38"/>
      <c r="UZV19" s="38"/>
      <c r="UZW19" s="38"/>
      <c r="UZX19" s="38"/>
      <c r="UZY19" s="38"/>
      <c r="UZZ19" s="38"/>
      <c r="VAA19" s="38"/>
      <c r="VAB19" s="38"/>
      <c r="VAC19" s="38"/>
      <c r="VAD19" s="38"/>
      <c r="VAE19" s="38"/>
      <c r="VAF19" s="38"/>
      <c r="VAG19" s="38"/>
      <c r="VAH19" s="38"/>
      <c r="VAI19" s="38"/>
      <c r="VAJ19" s="38"/>
      <c r="VAK19" s="38"/>
      <c r="VAL19" s="38"/>
      <c r="VAM19" s="38"/>
      <c r="VAN19" s="38"/>
      <c r="VAO19" s="38"/>
      <c r="VAP19" s="38"/>
      <c r="VAQ19" s="38"/>
      <c r="VAR19" s="38"/>
      <c r="VAS19" s="38"/>
      <c r="VAT19" s="38"/>
      <c r="VAU19" s="38"/>
      <c r="VAV19" s="38"/>
      <c r="VAW19" s="38"/>
      <c r="VAX19" s="38"/>
      <c r="VAY19" s="38"/>
      <c r="VAZ19" s="38"/>
      <c r="VBA19" s="38"/>
      <c r="VBB19" s="38"/>
      <c r="VBC19" s="38"/>
      <c r="VBD19" s="38"/>
      <c r="VBE19" s="38"/>
      <c r="VBF19" s="38"/>
      <c r="VBG19" s="38"/>
      <c r="VBH19" s="38"/>
      <c r="VBI19" s="38"/>
      <c r="VBJ19" s="38"/>
      <c r="VBK19" s="38"/>
      <c r="VBL19" s="38"/>
      <c r="VBM19" s="38"/>
      <c r="VBN19" s="38"/>
      <c r="VBO19" s="38"/>
      <c r="VBP19" s="38"/>
      <c r="VBQ19" s="38"/>
      <c r="VBR19" s="38"/>
      <c r="VBS19" s="38"/>
      <c r="VBT19" s="38"/>
      <c r="VBU19" s="38"/>
      <c r="VBV19" s="38"/>
      <c r="VBW19" s="38"/>
      <c r="VBX19" s="38"/>
      <c r="VBY19" s="38"/>
      <c r="VBZ19" s="38"/>
      <c r="VCA19" s="38"/>
      <c r="VCB19" s="38"/>
      <c r="VCC19" s="38"/>
      <c r="VCD19" s="38"/>
      <c r="VCE19" s="38"/>
      <c r="VCF19" s="38"/>
      <c r="VCG19" s="38"/>
      <c r="VCH19" s="38"/>
      <c r="VCI19" s="38"/>
      <c r="VCJ19" s="38"/>
      <c r="VCK19" s="38"/>
      <c r="VCL19" s="38"/>
      <c r="VCM19" s="38"/>
      <c r="VCN19" s="38"/>
      <c r="VCO19" s="38"/>
      <c r="VCP19" s="38"/>
      <c r="VCQ19" s="38"/>
      <c r="VCR19" s="38"/>
      <c r="VCS19" s="38"/>
      <c r="VCT19" s="38"/>
      <c r="VCU19" s="38"/>
      <c r="VCV19" s="38"/>
      <c r="VCW19" s="38"/>
      <c r="VCX19" s="38"/>
      <c r="VCY19" s="38"/>
      <c r="VCZ19" s="38"/>
      <c r="VDA19" s="38"/>
      <c r="VDB19" s="38"/>
      <c r="VDC19" s="38"/>
      <c r="VDD19" s="38"/>
      <c r="VDE19" s="38"/>
      <c r="VDF19" s="38"/>
      <c r="VDG19" s="38"/>
      <c r="VDH19" s="38"/>
      <c r="VDI19" s="38"/>
      <c r="VDJ19" s="38"/>
      <c r="VDK19" s="38"/>
      <c r="VDL19" s="38"/>
      <c r="VDM19" s="38"/>
      <c r="VDN19" s="38"/>
      <c r="VDO19" s="38"/>
      <c r="VDP19" s="38"/>
      <c r="VDQ19" s="38"/>
      <c r="VDR19" s="38"/>
      <c r="VDS19" s="38"/>
      <c r="VDT19" s="38"/>
      <c r="VDU19" s="38"/>
      <c r="VDV19" s="38"/>
      <c r="VDW19" s="38"/>
      <c r="VDX19" s="38"/>
      <c r="VDY19" s="38"/>
      <c r="VDZ19" s="38"/>
      <c r="VEA19" s="38"/>
      <c r="VEB19" s="38"/>
      <c r="VEC19" s="38"/>
      <c r="VED19" s="38"/>
      <c r="VEE19" s="38"/>
      <c r="VEF19" s="38"/>
      <c r="VEG19" s="38"/>
      <c r="VEH19" s="38"/>
      <c r="VEI19" s="38"/>
      <c r="VEJ19" s="38"/>
      <c r="VEK19" s="38"/>
      <c r="VEL19" s="38"/>
      <c r="VEM19" s="38"/>
      <c r="VEN19" s="38"/>
      <c r="VEO19" s="38"/>
      <c r="VEP19" s="38"/>
      <c r="VEQ19" s="38"/>
      <c r="VER19" s="38"/>
      <c r="VES19" s="38"/>
      <c r="VET19" s="38"/>
      <c r="VEU19" s="38"/>
      <c r="VEV19" s="38"/>
      <c r="VEW19" s="38"/>
      <c r="VEX19" s="38"/>
      <c r="VEY19" s="38"/>
      <c r="VEZ19" s="38"/>
      <c r="VFA19" s="38"/>
      <c r="VFB19" s="38"/>
      <c r="VFC19" s="38"/>
      <c r="VFD19" s="38"/>
      <c r="VFE19" s="38"/>
      <c r="VFF19" s="38"/>
      <c r="VFG19" s="38"/>
      <c r="VFH19" s="38"/>
      <c r="VFI19" s="38"/>
      <c r="VFJ19" s="38"/>
      <c r="VFK19" s="38"/>
      <c r="VFL19" s="38"/>
      <c r="VFM19" s="38"/>
      <c r="VFN19" s="38"/>
      <c r="VFO19" s="38"/>
      <c r="VFP19" s="38"/>
      <c r="VFQ19" s="38"/>
      <c r="VFR19" s="38"/>
      <c r="VFS19" s="38"/>
      <c r="VFT19" s="38"/>
      <c r="VFU19" s="38"/>
      <c r="VFV19" s="38"/>
      <c r="VFW19" s="38"/>
      <c r="VFX19" s="38"/>
      <c r="VFY19" s="38"/>
      <c r="VFZ19" s="38"/>
      <c r="VGA19" s="38"/>
      <c r="VGB19" s="38"/>
      <c r="VGC19" s="38"/>
      <c r="VGD19" s="38"/>
      <c r="VGE19" s="38"/>
      <c r="VGF19" s="38"/>
      <c r="VGG19" s="38"/>
      <c r="VGH19" s="38"/>
      <c r="VGI19" s="38"/>
      <c r="VGJ19" s="38"/>
      <c r="VGK19" s="38"/>
      <c r="VGL19" s="38"/>
      <c r="VGM19" s="38"/>
      <c r="VGN19" s="38"/>
      <c r="VGO19" s="38"/>
      <c r="VGP19" s="38"/>
      <c r="VGQ19" s="38"/>
      <c r="VGR19" s="38"/>
      <c r="VGS19" s="38"/>
      <c r="VGT19" s="38"/>
      <c r="VGU19" s="38"/>
      <c r="VGV19" s="38"/>
      <c r="VGW19" s="38"/>
      <c r="VGX19" s="38"/>
      <c r="VGY19" s="38"/>
      <c r="VGZ19" s="38"/>
      <c r="VHA19" s="38"/>
      <c r="VHB19" s="38"/>
      <c r="VHC19" s="38"/>
      <c r="VHD19" s="38"/>
      <c r="VHE19" s="38"/>
      <c r="VHF19" s="38"/>
      <c r="VHG19" s="38"/>
      <c r="VHH19" s="38"/>
      <c r="VHI19" s="38"/>
      <c r="VHJ19" s="38"/>
      <c r="VHK19" s="38"/>
      <c r="VHL19" s="38"/>
      <c r="VHM19" s="38"/>
      <c r="VHN19" s="38"/>
      <c r="VHO19" s="38"/>
      <c r="VHP19" s="38"/>
      <c r="VHQ19" s="38"/>
      <c r="VHR19" s="38"/>
      <c r="VHS19" s="38"/>
      <c r="VHT19" s="38"/>
      <c r="VHU19" s="38"/>
      <c r="VHV19" s="38"/>
      <c r="VHW19" s="38"/>
      <c r="VHX19" s="38"/>
      <c r="VHY19" s="38"/>
      <c r="VHZ19" s="38"/>
      <c r="VIA19" s="38"/>
      <c r="VIB19" s="38"/>
      <c r="VIC19" s="38"/>
      <c r="VID19" s="38"/>
      <c r="VIE19" s="38"/>
      <c r="VIF19" s="38"/>
      <c r="VIG19" s="38"/>
      <c r="VIH19" s="38"/>
      <c r="VII19" s="38"/>
      <c r="VIJ19" s="38"/>
      <c r="VIK19" s="38"/>
      <c r="VIL19" s="38"/>
      <c r="VIM19" s="38"/>
      <c r="VIN19" s="38"/>
      <c r="VIO19" s="38"/>
      <c r="VIP19" s="38"/>
      <c r="VIQ19" s="38"/>
      <c r="VIR19" s="38"/>
      <c r="VIS19" s="38"/>
      <c r="VIT19" s="38"/>
      <c r="VIU19" s="38"/>
      <c r="VIV19" s="38"/>
      <c r="VIW19" s="38"/>
      <c r="VIX19" s="38"/>
      <c r="VIY19" s="38"/>
      <c r="VIZ19" s="38"/>
      <c r="VJA19" s="38"/>
      <c r="VJB19" s="38"/>
      <c r="VJC19" s="38"/>
      <c r="VJD19" s="38"/>
      <c r="VJE19" s="38"/>
      <c r="VJF19" s="38"/>
      <c r="VJG19" s="38"/>
      <c r="VJH19" s="38"/>
      <c r="VJI19" s="38"/>
      <c r="VJJ19" s="38"/>
      <c r="VJK19" s="38"/>
      <c r="VJL19" s="38"/>
      <c r="VJM19" s="38"/>
      <c r="VJN19" s="38"/>
      <c r="VJO19" s="38"/>
      <c r="VJP19" s="38"/>
      <c r="VJQ19" s="38"/>
      <c r="VJR19" s="38"/>
      <c r="VJS19" s="38"/>
      <c r="VJT19" s="38"/>
      <c r="VJU19" s="38"/>
      <c r="VJV19" s="38"/>
      <c r="VJW19" s="38"/>
      <c r="VJX19" s="38"/>
      <c r="VJY19" s="38"/>
      <c r="VJZ19" s="38"/>
      <c r="VKA19" s="38"/>
      <c r="VKB19" s="38"/>
      <c r="VKC19" s="38"/>
      <c r="VKD19" s="38"/>
      <c r="VKE19" s="38"/>
      <c r="VKF19" s="38"/>
      <c r="VKG19" s="38"/>
      <c r="VKH19" s="38"/>
      <c r="VKI19" s="38"/>
      <c r="VKJ19" s="38"/>
      <c r="VKK19" s="38"/>
      <c r="VKL19" s="38"/>
      <c r="VKM19" s="38"/>
      <c r="VKN19" s="38"/>
      <c r="VKO19" s="38"/>
      <c r="VKP19" s="38"/>
      <c r="VKQ19" s="38"/>
      <c r="VKR19" s="38"/>
      <c r="VKS19" s="38"/>
      <c r="VKT19" s="38"/>
      <c r="VKU19" s="38"/>
      <c r="VKV19" s="38"/>
      <c r="VKW19" s="38"/>
      <c r="VKX19" s="38"/>
      <c r="VKY19" s="38"/>
      <c r="VKZ19" s="38"/>
      <c r="VLA19" s="38"/>
      <c r="VLB19" s="38"/>
      <c r="VLC19" s="38"/>
      <c r="VLD19" s="38"/>
      <c r="VLE19" s="38"/>
      <c r="VLF19" s="38"/>
      <c r="VLG19" s="38"/>
      <c r="VLH19" s="38"/>
      <c r="VLI19" s="38"/>
      <c r="VLJ19" s="38"/>
      <c r="VLK19" s="38"/>
      <c r="VLL19" s="38"/>
      <c r="VLM19" s="38"/>
      <c r="VLN19" s="38"/>
      <c r="VLO19" s="38"/>
      <c r="VLP19" s="38"/>
      <c r="VLQ19" s="38"/>
      <c r="VLR19" s="38"/>
      <c r="VLS19" s="38"/>
      <c r="VLT19" s="38"/>
      <c r="VLU19" s="38"/>
      <c r="VLV19" s="38"/>
      <c r="VLW19" s="38"/>
      <c r="VLX19" s="38"/>
      <c r="VLY19" s="38"/>
      <c r="VLZ19" s="38"/>
      <c r="VMA19" s="38"/>
      <c r="VMB19" s="38"/>
      <c r="VMC19" s="38"/>
      <c r="VMD19" s="38"/>
      <c r="VME19" s="38"/>
      <c r="VMF19" s="38"/>
      <c r="VMG19" s="38"/>
      <c r="VMH19" s="38"/>
      <c r="VMI19" s="38"/>
      <c r="VMJ19" s="38"/>
      <c r="VMK19" s="38"/>
      <c r="VML19" s="38"/>
      <c r="VMM19" s="38"/>
      <c r="VMN19" s="38"/>
      <c r="VMO19" s="38"/>
      <c r="VMP19" s="38"/>
      <c r="VMQ19" s="38"/>
      <c r="VMR19" s="38"/>
      <c r="VMS19" s="38"/>
      <c r="VMT19" s="38"/>
      <c r="VMU19" s="38"/>
      <c r="VMV19" s="38"/>
      <c r="VMW19" s="38"/>
      <c r="VMX19" s="38"/>
      <c r="VMY19" s="38"/>
      <c r="VMZ19" s="38"/>
      <c r="VNA19" s="38"/>
      <c r="VNB19" s="38"/>
      <c r="VNC19" s="38"/>
      <c r="VND19" s="38"/>
      <c r="VNE19" s="38"/>
      <c r="VNF19" s="38"/>
      <c r="VNG19" s="38"/>
      <c r="VNH19" s="38"/>
      <c r="VNI19" s="38"/>
      <c r="VNJ19" s="38"/>
      <c r="VNK19" s="38"/>
      <c r="VNL19" s="38"/>
      <c r="VNM19" s="38"/>
      <c r="VNN19" s="38"/>
      <c r="VNO19" s="38"/>
      <c r="VNP19" s="38"/>
      <c r="VNQ19" s="38"/>
      <c r="VNR19" s="38"/>
      <c r="VNS19" s="38"/>
      <c r="VNT19" s="38"/>
      <c r="VNU19" s="38"/>
      <c r="VNV19" s="38"/>
      <c r="VNW19" s="38"/>
      <c r="VNX19" s="38"/>
      <c r="VNY19" s="38"/>
      <c r="VNZ19" s="38"/>
      <c r="VOA19" s="38"/>
      <c r="VOB19" s="38"/>
      <c r="VOC19" s="38"/>
      <c r="VOD19" s="38"/>
      <c r="VOE19" s="38"/>
      <c r="VOF19" s="38"/>
      <c r="VOG19" s="38"/>
      <c r="VOH19" s="38"/>
      <c r="VOI19" s="38"/>
      <c r="VOJ19" s="38"/>
      <c r="VOK19" s="38"/>
      <c r="VOL19" s="38"/>
      <c r="VOM19" s="38"/>
      <c r="VON19" s="38"/>
      <c r="VOO19" s="38"/>
      <c r="VOP19" s="38"/>
      <c r="VOQ19" s="38"/>
      <c r="VOR19" s="38"/>
      <c r="VOS19" s="38"/>
      <c r="VOT19" s="38"/>
      <c r="VOU19" s="38"/>
      <c r="VOV19" s="38"/>
      <c r="VOW19" s="38"/>
      <c r="VOX19" s="38"/>
      <c r="VOY19" s="38"/>
      <c r="VOZ19" s="38"/>
      <c r="VPA19" s="38"/>
      <c r="VPB19" s="38"/>
      <c r="VPC19" s="38"/>
      <c r="VPD19" s="38"/>
      <c r="VPE19" s="38"/>
      <c r="VPF19" s="38"/>
      <c r="VPG19" s="38"/>
      <c r="VPH19" s="38"/>
      <c r="VPI19" s="38"/>
      <c r="VPJ19" s="38"/>
      <c r="VPK19" s="38"/>
      <c r="VPL19" s="38"/>
      <c r="VPM19" s="38"/>
      <c r="VPN19" s="38"/>
      <c r="VPO19" s="38"/>
      <c r="VPP19" s="38"/>
      <c r="VPQ19" s="38"/>
      <c r="VPR19" s="38"/>
      <c r="VPS19" s="38"/>
      <c r="VPT19" s="38"/>
      <c r="VPU19" s="38"/>
      <c r="VPV19" s="38"/>
      <c r="VPW19" s="38"/>
      <c r="VPX19" s="38"/>
      <c r="VPY19" s="38"/>
      <c r="VPZ19" s="38"/>
      <c r="VQA19" s="38"/>
      <c r="VQB19" s="38"/>
      <c r="VQC19" s="38"/>
      <c r="VQD19" s="38"/>
      <c r="VQE19" s="38"/>
      <c r="VQF19" s="38"/>
      <c r="VQG19" s="38"/>
      <c r="VQH19" s="38"/>
      <c r="VQI19" s="38"/>
      <c r="VQJ19" s="38"/>
      <c r="VQK19" s="38"/>
      <c r="VQL19" s="38"/>
      <c r="VQM19" s="38"/>
      <c r="VQN19" s="38"/>
      <c r="VQO19" s="38"/>
      <c r="VQP19" s="38"/>
      <c r="VQQ19" s="38"/>
      <c r="VQR19" s="38"/>
      <c r="VQS19" s="38"/>
      <c r="VQT19" s="38"/>
      <c r="VQU19" s="38"/>
      <c r="VQV19" s="38"/>
      <c r="VQW19" s="38"/>
      <c r="VQX19" s="38"/>
      <c r="VQY19" s="38"/>
      <c r="VQZ19" s="38"/>
      <c r="VRA19" s="38"/>
      <c r="VRB19" s="38"/>
      <c r="VRC19" s="38"/>
      <c r="VRD19" s="38"/>
      <c r="VRE19" s="38"/>
      <c r="VRF19" s="38"/>
      <c r="VRG19" s="38"/>
      <c r="VRH19" s="38"/>
      <c r="VRI19" s="38"/>
      <c r="VRJ19" s="38"/>
      <c r="VRK19" s="38"/>
      <c r="VRL19" s="38"/>
      <c r="VRM19" s="38"/>
      <c r="VRN19" s="38"/>
      <c r="VRO19" s="38"/>
      <c r="VRP19" s="38"/>
      <c r="VRQ19" s="38"/>
      <c r="VRR19" s="38"/>
      <c r="VRS19" s="38"/>
      <c r="VRT19" s="38"/>
      <c r="VRU19" s="38"/>
      <c r="VRV19" s="38"/>
      <c r="VRW19" s="38"/>
      <c r="VRX19" s="38"/>
      <c r="VRY19" s="38"/>
      <c r="VRZ19" s="38"/>
      <c r="VSA19" s="38"/>
      <c r="VSB19" s="38"/>
      <c r="VSC19" s="38"/>
      <c r="VSD19" s="38"/>
      <c r="VSE19" s="38"/>
      <c r="VSF19" s="38"/>
      <c r="VSG19" s="38"/>
      <c r="VSH19" s="38"/>
      <c r="VSI19" s="38"/>
      <c r="VSJ19" s="38"/>
      <c r="VSK19" s="38"/>
      <c r="VSL19" s="38"/>
      <c r="VSM19" s="38"/>
      <c r="VSN19" s="38"/>
      <c r="VSO19" s="38"/>
      <c r="VSP19" s="38"/>
      <c r="VSQ19" s="38"/>
      <c r="VSR19" s="38"/>
      <c r="VSS19" s="38"/>
      <c r="VST19" s="38"/>
      <c r="VSU19" s="38"/>
      <c r="VSV19" s="38"/>
      <c r="VSW19" s="38"/>
      <c r="VSX19" s="38"/>
      <c r="VSY19" s="38"/>
      <c r="VSZ19" s="38"/>
      <c r="VTA19" s="38"/>
      <c r="VTB19" s="38"/>
      <c r="VTC19" s="38"/>
      <c r="VTD19" s="38"/>
      <c r="VTE19" s="38"/>
      <c r="VTF19" s="38"/>
      <c r="VTG19" s="38"/>
      <c r="VTH19" s="38"/>
      <c r="VTI19" s="38"/>
      <c r="VTJ19" s="38"/>
      <c r="VTK19" s="38"/>
      <c r="VTL19" s="38"/>
      <c r="VTM19" s="38"/>
      <c r="VTN19" s="38"/>
      <c r="VTO19" s="38"/>
      <c r="VTP19" s="38"/>
      <c r="VTQ19" s="38"/>
      <c r="VTR19" s="38"/>
      <c r="VTS19" s="38"/>
      <c r="VTT19" s="38"/>
      <c r="VTU19" s="38"/>
      <c r="VTV19" s="38"/>
      <c r="VTW19" s="38"/>
      <c r="VTX19" s="38"/>
      <c r="VTY19" s="38"/>
      <c r="VTZ19" s="38"/>
      <c r="VUA19" s="38"/>
      <c r="VUB19" s="38"/>
      <c r="VUC19" s="38"/>
      <c r="VUD19" s="38"/>
      <c r="VUE19" s="38"/>
      <c r="VUF19" s="38"/>
      <c r="VUG19" s="38"/>
      <c r="VUH19" s="38"/>
      <c r="VUI19" s="38"/>
      <c r="VUJ19" s="38"/>
      <c r="VUK19" s="38"/>
      <c r="VUL19" s="38"/>
      <c r="VUM19" s="38"/>
      <c r="VUN19" s="38"/>
      <c r="VUO19" s="38"/>
      <c r="VUP19" s="38"/>
      <c r="VUQ19" s="38"/>
      <c r="VUR19" s="38"/>
      <c r="VUS19" s="38"/>
      <c r="VUT19" s="38"/>
      <c r="VUU19" s="38"/>
      <c r="VUV19" s="38"/>
      <c r="VUW19" s="38"/>
      <c r="VUX19" s="38"/>
      <c r="VUY19" s="38"/>
      <c r="VUZ19" s="38"/>
      <c r="VVA19" s="38"/>
      <c r="VVB19" s="38"/>
      <c r="VVC19" s="38"/>
      <c r="VVD19" s="38"/>
      <c r="VVE19" s="38"/>
      <c r="VVF19" s="38"/>
      <c r="VVG19" s="38"/>
      <c r="VVH19" s="38"/>
      <c r="VVI19" s="38"/>
      <c r="VVJ19" s="38"/>
      <c r="VVK19" s="38"/>
      <c r="VVL19" s="38"/>
      <c r="VVM19" s="38"/>
      <c r="VVN19" s="38"/>
      <c r="VVO19" s="38"/>
      <c r="VVP19" s="38"/>
      <c r="VVQ19" s="38"/>
      <c r="VVR19" s="38"/>
      <c r="VVS19" s="38"/>
      <c r="VVT19" s="38"/>
      <c r="VVU19" s="38"/>
      <c r="VVV19" s="38"/>
      <c r="VVW19" s="38"/>
      <c r="VVX19" s="38"/>
      <c r="VVY19" s="38"/>
      <c r="VVZ19" s="38"/>
      <c r="VWA19" s="38"/>
      <c r="VWB19" s="38"/>
      <c r="VWC19" s="38"/>
      <c r="VWD19" s="38"/>
      <c r="VWE19" s="38"/>
      <c r="VWF19" s="38"/>
      <c r="VWG19" s="38"/>
      <c r="VWH19" s="38"/>
      <c r="VWI19" s="38"/>
      <c r="VWJ19" s="38"/>
      <c r="VWK19" s="38"/>
      <c r="VWL19" s="38"/>
      <c r="VWM19" s="38"/>
      <c r="VWN19" s="38"/>
      <c r="VWO19" s="38"/>
      <c r="VWP19" s="38"/>
      <c r="VWQ19" s="38"/>
      <c r="VWR19" s="38"/>
      <c r="VWS19" s="38"/>
      <c r="VWT19" s="38"/>
      <c r="VWU19" s="38"/>
      <c r="VWV19" s="38"/>
      <c r="VWW19" s="38"/>
      <c r="VWX19" s="38"/>
      <c r="VWY19" s="38"/>
      <c r="VWZ19" s="38"/>
      <c r="VXA19" s="38"/>
      <c r="VXB19" s="38"/>
      <c r="VXC19" s="38"/>
      <c r="VXD19" s="38"/>
      <c r="VXE19" s="38"/>
      <c r="VXF19" s="38"/>
      <c r="VXG19" s="38"/>
      <c r="VXH19" s="38"/>
      <c r="VXI19" s="38"/>
      <c r="VXJ19" s="38"/>
      <c r="VXK19" s="38"/>
      <c r="VXL19" s="38"/>
      <c r="VXM19" s="38"/>
      <c r="VXN19" s="38"/>
      <c r="VXO19" s="38"/>
      <c r="VXP19" s="38"/>
      <c r="VXQ19" s="38"/>
      <c r="VXR19" s="38"/>
      <c r="VXS19" s="38"/>
      <c r="VXT19" s="38"/>
      <c r="VXU19" s="38"/>
      <c r="VXV19" s="38"/>
      <c r="VXW19" s="38"/>
      <c r="VXX19" s="38"/>
      <c r="VXY19" s="38"/>
      <c r="VXZ19" s="38"/>
      <c r="VYA19" s="38"/>
      <c r="VYB19" s="38"/>
      <c r="VYC19" s="38"/>
      <c r="VYD19" s="38"/>
      <c r="VYE19" s="38"/>
      <c r="VYF19" s="38"/>
      <c r="VYG19" s="38"/>
      <c r="VYH19" s="38"/>
      <c r="VYI19" s="38"/>
      <c r="VYJ19" s="38"/>
      <c r="VYK19" s="38"/>
      <c r="VYL19" s="38"/>
      <c r="VYM19" s="38"/>
      <c r="VYN19" s="38"/>
      <c r="VYO19" s="38"/>
      <c r="VYP19" s="38"/>
      <c r="VYQ19" s="38"/>
      <c r="VYR19" s="38"/>
      <c r="VYS19" s="38"/>
      <c r="VYT19" s="38"/>
      <c r="VYU19" s="38"/>
      <c r="VYV19" s="38"/>
      <c r="VYW19" s="38"/>
      <c r="VYX19" s="38"/>
      <c r="VYY19" s="38"/>
      <c r="VYZ19" s="38"/>
      <c r="VZA19" s="38"/>
      <c r="VZB19" s="38"/>
      <c r="VZC19" s="38"/>
      <c r="VZD19" s="38"/>
      <c r="VZE19" s="38"/>
      <c r="VZF19" s="38"/>
      <c r="VZG19" s="38"/>
      <c r="VZH19" s="38"/>
      <c r="VZI19" s="38"/>
      <c r="VZJ19" s="38"/>
      <c r="VZK19" s="38"/>
      <c r="VZL19" s="38"/>
      <c r="VZM19" s="38"/>
      <c r="VZN19" s="38"/>
      <c r="VZO19" s="38"/>
      <c r="VZP19" s="38"/>
      <c r="VZQ19" s="38"/>
      <c r="VZR19" s="38"/>
      <c r="VZS19" s="38"/>
      <c r="VZT19" s="38"/>
      <c r="VZU19" s="38"/>
      <c r="VZV19" s="38"/>
      <c r="VZW19" s="38"/>
      <c r="VZX19" s="38"/>
      <c r="VZY19" s="38"/>
      <c r="VZZ19" s="38"/>
      <c r="WAA19" s="38"/>
      <c r="WAB19" s="38"/>
      <c r="WAC19" s="38"/>
      <c r="WAD19" s="38"/>
      <c r="WAE19" s="38"/>
      <c r="WAF19" s="38"/>
      <c r="WAG19" s="38"/>
      <c r="WAH19" s="38"/>
      <c r="WAI19" s="38"/>
      <c r="WAJ19" s="38"/>
      <c r="WAK19" s="38"/>
      <c r="WAL19" s="38"/>
      <c r="WAM19" s="38"/>
      <c r="WAN19" s="38"/>
      <c r="WAO19" s="38"/>
      <c r="WAP19" s="38"/>
      <c r="WAQ19" s="38"/>
      <c r="WAR19" s="38"/>
      <c r="WAS19" s="38"/>
      <c r="WAT19" s="38"/>
      <c r="WAU19" s="38"/>
      <c r="WAV19" s="38"/>
      <c r="WAW19" s="38"/>
      <c r="WAX19" s="38"/>
      <c r="WAY19" s="38"/>
      <c r="WAZ19" s="38"/>
      <c r="WBA19" s="38"/>
      <c r="WBB19" s="38"/>
      <c r="WBC19" s="38"/>
      <c r="WBD19" s="38"/>
      <c r="WBE19" s="38"/>
      <c r="WBF19" s="38"/>
      <c r="WBG19" s="38"/>
      <c r="WBH19" s="38"/>
      <c r="WBI19" s="38"/>
      <c r="WBJ19" s="38"/>
      <c r="WBK19" s="38"/>
      <c r="WBL19" s="38"/>
      <c r="WBM19" s="38"/>
      <c r="WBN19" s="38"/>
      <c r="WBO19" s="38"/>
      <c r="WBP19" s="38"/>
      <c r="WBQ19" s="38"/>
      <c r="WBR19" s="38"/>
      <c r="WBS19" s="38"/>
      <c r="WBT19" s="38"/>
      <c r="WBU19" s="38"/>
      <c r="WBV19" s="38"/>
      <c r="WBW19" s="38"/>
      <c r="WBX19" s="38"/>
      <c r="WBY19" s="38"/>
      <c r="WBZ19" s="38"/>
      <c r="WCA19" s="38"/>
      <c r="WCB19" s="38"/>
      <c r="WCC19" s="38"/>
      <c r="WCD19" s="38"/>
      <c r="WCE19" s="38"/>
      <c r="WCF19" s="38"/>
      <c r="WCG19" s="38"/>
      <c r="WCH19" s="38"/>
      <c r="WCI19" s="38"/>
      <c r="WCJ19" s="38"/>
      <c r="WCK19" s="38"/>
      <c r="WCL19" s="38"/>
      <c r="WCM19" s="38"/>
      <c r="WCN19" s="38"/>
      <c r="WCO19" s="38"/>
      <c r="WCP19" s="38"/>
      <c r="WCQ19" s="38"/>
      <c r="WCR19" s="38"/>
      <c r="WCS19" s="38"/>
      <c r="WCT19" s="38"/>
      <c r="WCU19" s="38"/>
      <c r="WCV19" s="38"/>
      <c r="WCW19" s="38"/>
      <c r="WCX19" s="38"/>
      <c r="WCY19" s="38"/>
      <c r="WCZ19" s="38"/>
      <c r="WDA19" s="38"/>
      <c r="WDB19" s="38"/>
      <c r="WDC19" s="38"/>
      <c r="WDD19" s="38"/>
      <c r="WDE19" s="38"/>
      <c r="WDF19" s="38"/>
      <c r="WDG19" s="38"/>
      <c r="WDH19" s="38"/>
      <c r="WDI19" s="38"/>
      <c r="WDJ19" s="38"/>
      <c r="WDK19" s="38"/>
      <c r="WDL19" s="38"/>
      <c r="WDM19" s="38"/>
      <c r="WDN19" s="38"/>
      <c r="WDO19" s="38"/>
      <c r="WDP19" s="38"/>
      <c r="WDQ19" s="38"/>
      <c r="WDR19" s="38"/>
      <c r="WDS19" s="38"/>
      <c r="WDT19" s="38"/>
      <c r="WDU19" s="38"/>
      <c r="WDV19" s="38"/>
      <c r="WDW19" s="38"/>
      <c r="WDX19" s="38"/>
      <c r="WDY19" s="38"/>
      <c r="WDZ19" s="38"/>
      <c r="WEA19" s="38"/>
      <c r="WEB19" s="38"/>
      <c r="WEC19" s="38"/>
      <c r="WED19" s="38"/>
      <c r="WEE19" s="38"/>
      <c r="WEF19" s="38"/>
      <c r="WEG19" s="38"/>
      <c r="WEH19" s="38"/>
      <c r="WEI19" s="38"/>
      <c r="WEJ19" s="38"/>
      <c r="WEK19" s="38"/>
      <c r="WEL19" s="38"/>
      <c r="WEM19" s="38"/>
      <c r="WEN19" s="38"/>
      <c r="WEO19" s="38"/>
      <c r="WEP19" s="38"/>
      <c r="WEQ19" s="38"/>
      <c r="WER19" s="38"/>
      <c r="WES19" s="38"/>
      <c r="WET19" s="38"/>
      <c r="WEU19" s="38"/>
      <c r="WEV19" s="38"/>
      <c r="WEW19" s="38"/>
      <c r="WEX19" s="38"/>
      <c r="WEY19" s="38"/>
      <c r="WEZ19" s="38"/>
      <c r="WFA19" s="38"/>
      <c r="WFB19" s="38"/>
      <c r="WFC19" s="38"/>
      <c r="WFD19" s="38"/>
      <c r="WFE19" s="38"/>
      <c r="WFF19" s="38"/>
      <c r="WFG19" s="38"/>
      <c r="WFH19" s="38"/>
      <c r="WFI19" s="38"/>
      <c r="WFJ19" s="38"/>
      <c r="WFK19" s="38"/>
      <c r="WFL19" s="38"/>
      <c r="WFM19" s="38"/>
      <c r="WFN19" s="38"/>
      <c r="WFO19" s="38"/>
      <c r="WFP19" s="38"/>
      <c r="WFQ19" s="38"/>
      <c r="WFR19" s="38"/>
      <c r="WFS19" s="38"/>
      <c r="WFT19" s="38"/>
      <c r="WFU19" s="38"/>
      <c r="WFV19" s="38"/>
      <c r="WFW19" s="38"/>
      <c r="WFX19" s="38"/>
      <c r="WFY19" s="38"/>
      <c r="WFZ19" s="38"/>
      <c r="WGA19" s="38"/>
      <c r="WGB19" s="38"/>
      <c r="WGC19" s="38"/>
      <c r="WGD19" s="38"/>
      <c r="WGE19" s="38"/>
      <c r="WGF19" s="38"/>
      <c r="WGG19" s="38"/>
      <c r="WGH19" s="38"/>
      <c r="WGI19" s="38"/>
      <c r="WGJ19" s="38"/>
      <c r="WGK19" s="38"/>
      <c r="WGL19" s="38"/>
      <c r="WGM19" s="38"/>
      <c r="WGN19" s="38"/>
      <c r="WGO19" s="38"/>
      <c r="WGP19" s="38"/>
      <c r="WGQ19" s="38"/>
      <c r="WGR19" s="38"/>
      <c r="WGS19" s="38"/>
      <c r="WGT19" s="38"/>
      <c r="WGU19" s="38"/>
      <c r="WGV19" s="38"/>
      <c r="WGW19" s="38"/>
      <c r="WGX19" s="38"/>
      <c r="WGY19" s="38"/>
      <c r="WGZ19" s="38"/>
      <c r="WHA19" s="38"/>
      <c r="WHB19" s="38"/>
      <c r="WHC19" s="38"/>
      <c r="WHD19" s="38"/>
      <c r="WHE19" s="38"/>
      <c r="WHF19" s="38"/>
      <c r="WHG19" s="38"/>
      <c r="WHH19" s="38"/>
      <c r="WHI19" s="38"/>
      <c r="WHJ19" s="38"/>
      <c r="WHK19" s="38"/>
      <c r="WHL19" s="38"/>
      <c r="WHM19" s="38"/>
      <c r="WHN19" s="38"/>
      <c r="WHO19" s="38"/>
      <c r="WHP19" s="38"/>
      <c r="WHQ19" s="38"/>
      <c r="WHR19" s="38"/>
      <c r="WHS19" s="38"/>
      <c r="WHT19" s="38"/>
      <c r="WHU19" s="38"/>
      <c r="WHV19" s="38"/>
      <c r="WHW19" s="38"/>
      <c r="WHX19" s="38"/>
      <c r="WHY19" s="38"/>
      <c r="WHZ19" s="38"/>
      <c r="WIA19" s="38"/>
      <c r="WIB19" s="38"/>
      <c r="WIC19" s="38"/>
      <c r="WID19" s="38"/>
      <c r="WIE19" s="38"/>
      <c r="WIF19" s="38"/>
      <c r="WIG19" s="38"/>
      <c r="WIH19" s="38"/>
      <c r="WII19" s="38"/>
      <c r="WIJ19" s="38"/>
      <c r="WIK19" s="38"/>
      <c r="WIL19" s="38"/>
      <c r="WIM19" s="38"/>
      <c r="WIN19" s="38"/>
      <c r="WIO19" s="38"/>
      <c r="WIP19" s="38"/>
      <c r="WIQ19" s="38"/>
      <c r="WIR19" s="38"/>
      <c r="WIS19" s="38"/>
      <c r="WIT19" s="38"/>
      <c r="WIU19" s="38"/>
      <c r="WIV19" s="38"/>
      <c r="WIW19" s="38"/>
      <c r="WIX19" s="38"/>
      <c r="WIY19" s="38"/>
      <c r="WIZ19" s="38"/>
      <c r="WJA19" s="38"/>
      <c r="WJB19" s="38"/>
      <c r="WJC19" s="38"/>
      <c r="WJD19" s="38"/>
      <c r="WJE19" s="38"/>
      <c r="WJF19" s="38"/>
      <c r="WJG19" s="38"/>
      <c r="WJH19" s="38"/>
      <c r="WJI19" s="38"/>
      <c r="WJJ19" s="38"/>
      <c r="WJK19" s="38"/>
      <c r="WJL19" s="38"/>
      <c r="WJM19" s="38"/>
      <c r="WJN19" s="38"/>
      <c r="WJO19" s="38"/>
      <c r="WJP19" s="38"/>
      <c r="WJQ19" s="38"/>
      <c r="WJR19" s="38"/>
      <c r="WJS19" s="38"/>
      <c r="WJT19" s="38"/>
      <c r="WJU19" s="38"/>
      <c r="WJV19" s="38"/>
      <c r="WJW19" s="38"/>
      <c r="WJX19" s="38"/>
      <c r="WJY19" s="38"/>
      <c r="WJZ19" s="38"/>
      <c r="WKA19" s="38"/>
      <c r="WKB19" s="38"/>
      <c r="WKC19" s="38"/>
      <c r="WKD19" s="38"/>
      <c r="WKE19" s="38"/>
      <c r="WKF19" s="38"/>
      <c r="WKG19" s="38"/>
      <c r="WKH19" s="38"/>
      <c r="WKI19" s="38"/>
      <c r="WKJ19" s="38"/>
      <c r="WKK19" s="38"/>
      <c r="WKL19" s="38"/>
      <c r="WKM19" s="38"/>
      <c r="WKN19" s="38"/>
      <c r="WKO19" s="38"/>
      <c r="WKP19" s="38"/>
      <c r="WKQ19" s="38"/>
      <c r="WKR19" s="38"/>
      <c r="WKS19" s="38"/>
      <c r="WKT19" s="38"/>
      <c r="WKU19" s="38"/>
      <c r="WKV19" s="38"/>
      <c r="WKW19" s="38"/>
      <c r="WKX19" s="38"/>
      <c r="WKY19" s="38"/>
      <c r="WKZ19" s="38"/>
      <c r="WLA19" s="38"/>
      <c r="WLB19" s="38"/>
      <c r="WLC19" s="38"/>
      <c r="WLD19" s="38"/>
      <c r="WLE19" s="38"/>
      <c r="WLF19" s="38"/>
      <c r="WLG19" s="38"/>
      <c r="WLH19" s="38"/>
      <c r="WLI19" s="38"/>
      <c r="WLJ19" s="38"/>
      <c r="WLK19" s="38"/>
      <c r="WLL19" s="38"/>
      <c r="WLM19" s="38"/>
      <c r="WLN19" s="38"/>
      <c r="WLO19" s="38"/>
      <c r="WLP19" s="38"/>
      <c r="WLQ19" s="38"/>
      <c r="WLR19" s="38"/>
      <c r="WLS19" s="38"/>
      <c r="WLT19" s="38"/>
      <c r="WLU19" s="38"/>
      <c r="WLV19" s="38"/>
      <c r="WLW19" s="38"/>
      <c r="WLX19" s="38"/>
      <c r="WLY19" s="38"/>
      <c r="WLZ19" s="38"/>
      <c r="WMA19" s="38"/>
      <c r="WMB19" s="38"/>
      <c r="WMC19" s="38"/>
      <c r="WMD19" s="38"/>
      <c r="WME19" s="38"/>
      <c r="WMF19" s="38"/>
      <c r="WMG19" s="38"/>
      <c r="WMH19" s="38"/>
      <c r="WMI19" s="38"/>
      <c r="WMJ19" s="38"/>
      <c r="WMK19" s="38"/>
      <c r="WML19" s="38"/>
      <c r="WMM19" s="38"/>
      <c r="WMN19" s="38"/>
      <c r="WMO19" s="38"/>
      <c r="WMP19" s="38"/>
      <c r="WMQ19" s="38"/>
      <c r="WMR19" s="38"/>
      <c r="WMS19" s="38"/>
      <c r="WMT19" s="38"/>
      <c r="WMU19" s="38"/>
      <c r="WMV19" s="38"/>
      <c r="WMW19" s="38"/>
      <c r="WMX19" s="38"/>
      <c r="WMY19" s="38"/>
      <c r="WMZ19" s="38"/>
      <c r="WNA19" s="38"/>
      <c r="WNB19" s="38"/>
      <c r="WNC19" s="38"/>
      <c r="WND19" s="38"/>
      <c r="WNE19" s="38"/>
      <c r="WNF19" s="38"/>
      <c r="WNG19" s="38"/>
      <c r="WNH19" s="38"/>
      <c r="WNI19" s="38"/>
      <c r="WNJ19" s="38"/>
      <c r="WNK19" s="38"/>
      <c r="WNL19" s="38"/>
      <c r="WNM19" s="38"/>
      <c r="WNN19" s="38"/>
      <c r="WNO19" s="38"/>
      <c r="WNP19" s="38"/>
      <c r="WNQ19" s="38"/>
      <c r="WNR19" s="38"/>
      <c r="WNS19" s="38"/>
      <c r="WNT19" s="38"/>
      <c r="WNU19" s="38"/>
      <c r="WNV19" s="38"/>
      <c r="WNW19" s="38"/>
      <c r="WNX19" s="38"/>
      <c r="WNY19" s="38"/>
      <c r="WNZ19" s="38"/>
      <c r="WOA19" s="38"/>
      <c r="WOB19" s="38"/>
      <c r="WOC19" s="38"/>
      <c r="WOD19" s="38"/>
      <c r="WOE19" s="38"/>
      <c r="WOF19" s="38"/>
      <c r="WOG19" s="38"/>
      <c r="WOH19" s="38"/>
      <c r="WOI19" s="38"/>
      <c r="WOJ19" s="38"/>
      <c r="WOK19" s="38"/>
      <c r="WOL19" s="38"/>
      <c r="WOM19" s="38"/>
      <c r="WON19" s="38"/>
      <c r="WOO19" s="38"/>
      <c r="WOP19" s="38"/>
      <c r="WOQ19" s="38"/>
      <c r="WOR19" s="38"/>
      <c r="WOS19" s="38"/>
      <c r="WOT19" s="38"/>
      <c r="WOU19" s="38"/>
      <c r="WOV19" s="38"/>
      <c r="WOW19" s="38"/>
      <c r="WOX19" s="38"/>
      <c r="WOY19" s="38"/>
      <c r="WOZ19" s="38"/>
      <c r="WPA19" s="38"/>
      <c r="WPB19" s="38"/>
      <c r="WPC19" s="38"/>
      <c r="WPD19" s="38"/>
      <c r="WPE19" s="38"/>
      <c r="WPF19" s="38"/>
      <c r="WPG19" s="38"/>
      <c r="WPH19" s="38"/>
      <c r="WPI19" s="38"/>
      <c r="WPJ19" s="38"/>
      <c r="WPK19" s="38"/>
      <c r="WPL19" s="38"/>
      <c r="WPM19" s="38"/>
      <c r="WPN19" s="38"/>
      <c r="WPO19" s="38"/>
      <c r="WPP19" s="38"/>
      <c r="WPQ19" s="38"/>
      <c r="WPR19" s="38"/>
      <c r="WPS19" s="38"/>
      <c r="WPT19" s="38"/>
      <c r="WPU19" s="38"/>
      <c r="WPV19" s="38"/>
      <c r="WPW19" s="38"/>
      <c r="WPX19" s="38"/>
      <c r="WPY19" s="38"/>
      <c r="WPZ19" s="38"/>
      <c r="WQA19" s="38"/>
      <c r="WQB19" s="38"/>
      <c r="WQC19" s="38"/>
      <c r="WQD19" s="38"/>
      <c r="WQE19" s="38"/>
      <c r="WQF19" s="38"/>
      <c r="WQG19" s="38"/>
      <c r="WQH19" s="38"/>
      <c r="WQI19" s="38"/>
      <c r="WQJ19" s="38"/>
      <c r="WQK19" s="38"/>
      <c r="WQL19" s="38"/>
      <c r="WQM19" s="38"/>
      <c r="WQN19" s="38"/>
      <c r="WQO19" s="38"/>
      <c r="WQP19" s="38"/>
      <c r="WQQ19" s="38"/>
      <c r="WQR19" s="38"/>
      <c r="WQS19" s="38"/>
      <c r="WQT19" s="38"/>
      <c r="WQU19" s="38"/>
      <c r="WQV19" s="38"/>
      <c r="WQW19" s="38"/>
      <c r="WQX19" s="38"/>
      <c r="WQY19" s="38"/>
      <c r="WQZ19" s="38"/>
      <c r="WRA19" s="38"/>
      <c r="WRB19" s="38"/>
      <c r="WRC19" s="38"/>
      <c r="WRD19" s="38"/>
      <c r="WRE19" s="38"/>
      <c r="WRF19" s="38"/>
      <c r="WRG19" s="38"/>
      <c r="WRH19" s="38"/>
      <c r="WRI19" s="38"/>
      <c r="WRJ19" s="38"/>
      <c r="WRK19" s="38"/>
      <c r="WRL19" s="38"/>
      <c r="WRM19" s="38"/>
      <c r="WRN19" s="38"/>
      <c r="WRO19" s="38"/>
      <c r="WRP19" s="38"/>
      <c r="WRQ19" s="38"/>
      <c r="WRR19" s="38"/>
      <c r="WRS19" s="38"/>
      <c r="WRT19" s="38"/>
      <c r="WRU19" s="38"/>
      <c r="WRV19" s="38"/>
      <c r="WRW19" s="38"/>
      <c r="WRX19" s="38"/>
      <c r="WRY19" s="38"/>
      <c r="WRZ19" s="38"/>
      <c r="WSA19" s="38"/>
      <c r="WSB19" s="38"/>
      <c r="WSC19" s="38"/>
      <c r="WSD19" s="38"/>
      <c r="WSE19" s="38"/>
      <c r="WSF19" s="38"/>
      <c r="WSG19" s="38"/>
      <c r="WSH19" s="38"/>
      <c r="WSI19" s="38"/>
      <c r="WSJ19" s="38"/>
      <c r="WSK19" s="38"/>
      <c r="WSL19" s="38"/>
      <c r="WSM19" s="38"/>
      <c r="WSN19" s="38"/>
      <c r="WSO19" s="38"/>
      <c r="WSP19" s="38"/>
      <c r="WSQ19" s="38"/>
      <c r="WSR19" s="38"/>
      <c r="WSS19" s="38"/>
      <c r="WST19" s="38"/>
      <c r="WSU19" s="38"/>
      <c r="WSV19" s="38"/>
      <c r="WSW19" s="38"/>
      <c r="WSX19" s="38"/>
      <c r="WSY19" s="38"/>
      <c r="WSZ19" s="38"/>
      <c r="WTA19" s="38"/>
      <c r="WTB19" s="38"/>
      <c r="WTC19" s="38"/>
      <c r="WTD19" s="38"/>
      <c r="WTE19" s="38"/>
      <c r="WTF19" s="38"/>
      <c r="WTG19" s="38"/>
      <c r="WTH19" s="38"/>
      <c r="WTI19" s="38"/>
      <c r="WTJ19" s="38"/>
      <c r="WTK19" s="38"/>
      <c r="WTL19" s="38"/>
      <c r="WTM19" s="38"/>
      <c r="WTN19" s="38"/>
      <c r="WTO19" s="38"/>
      <c r="WTP19" s="38"/>
      <c r="WTQ19" s="38"/>
      <c r="WTR19" s="38"/>
      <c r="WTS19" s="38"/>
      <c r="WTT19" s="38"/>
      <c r="WTU19" s="38"/>
      <c r="WTV19" s="38"/>
      <c r="WTW19" s="38"/>
      <c r="WTX19" s="38"/>
      <c r="WTY19" s="38"/>
      <c r="WTZ19" s="38"/>
      <c r="WUA19" s="38"/>
      <c r="WUB19" s="38"/>
      <c r="WUC19" s="38"/>
      <c r="WUD19" s="38"/>
      <c r="WUE19" s="38"/>
      <c r="WUF19" s="38"/>
      <c r="WUG19" s="38"/>
      <c r="WUH19" s="38"/>
      <c r="WUI19" s="38"/>
      <c r="WUJ19" s="38"/>
      <c r="WUK19" s="38"/>
      <c r="WUL19" s="38"/>
      <c r="WUM19" s="38"/>
      <c r="WUN19" s="38"/>
      <c r="WUO19" s="38"/>
      <c r="WUP19" s="38"/>
      <c r="WUQ19" s="38"/>
      <c r="WUR19" s="38"/>
      <c r="WUS19" s="38"/>
      <c r="WUT19" s="38"/>
      <c r="WUU19" s="38"/>
      <c r="WUV19" s="38"/>
      <c r="WUW19" s="38"/>
      <c r="WUX19" s="38"/>
      <c r="WUY19" s="38"/>
      <c r="WUZ19" s="38"/>
      <c r="WVA19" s="38"/>
      <c r="WVB19" s="38"/>
      <c r="WVC19" s="38"/>
      <c r="WVD19" s="38"/>
      <c r="WVE19" s="38"/>
      <c r="WVF19" s="38"/>
      <c r="WVG19" s="38"/>
      <c r="WVH19" s="38"/>
      <c r="WVI19" s="38"/>
      <c r="WVJ19" s="38"/>
      <c r="WVK19" s="38"/>
      <c r="WVL19" s="38"/>
      <c r="WVM19" s="38"/>
      <c r="WVN19" s="38"/>
      <c r="WVO19" s="38"/>
      <c r="WVP19" s="38"/>
      <c r="WVQ19" s="38"/>
      <c r="WVR19" s="38"/>
      <c r="WVS19" s="38"/>
      <c r="WVT19" s="38"/>
      <c r="WVU19" s="38"/>
      <c r="WVV19" s="38"/>
      <c r="WVW19" s="38"/>
      <c r="WVX19" s="38"/>
      <c r="WVY19" s="38"/>
      <c r="WVZ19" s="38"/>
      <c r="WWA19" s="38"/>
      <c r="WWB19" s="38"/>
      <c r="WWC19" s="38"/>
      <c r="WWD19" s="38"/>
      <c r="WWE19" s="38"/>
      <c r="WWF19" s="38"/>
      <c r="WWG19" s="38"/>
      <c r="WWH19" s="38"/>
      <c r="WWI19" s="38"/>
      <c r="WWJ19" s="38"/>
      <c r="WWK19" s="38"/>
      <c r="WWL19" s="38"/>
      <c r="WWM19" s="38"/>
      <c r="WWN19" s="38"/>
      <c r="WWO19" s="38"/>
      <c r="WWP19" s="38"/>
      <c r="WWQ19" s="38"/>
      <c r="WWR19" s="38"/>
      <c r="WWS19" s="38"/>
      <c r="WWT19" s="38"/>
      <c r="WWU19" s="38"/>
      <c r="WWV19" s="38"/>
      <c r="WWW19" s="38"/>
      <c r="WWX19" s="38"/>
      <c r="WWY19" s="38"/>
      <c r="WWZ19" s="38"/>
      <c r="WXA19" s="38"/>
      <c r="WXB19" s="38"/>
      <c r="WXC19" s="38"/>
      <c r="WXD19" s="38"/>
      <c r="WXE19" s="38"/>
      <c r="WXF19" s="38"/>
      <c r="WXG19" s="38"/>
      <c r="WXH19" s="38"/>
      <c r="WXI19" s="38"/>
      <c r="WXJ19" s="38"/>
      <c r="WXK19" s="38"/>
      <c r="WXL19" s="38"/>
      <c r="WXM19" s="38"/>
      <c r="WXN19" s="38"/>
      <c r="WXO19" s="38"/>
      <c r="WXP19" s="38"/>
      <c r="WXQ19" s="38"/>
      <c r="WXR19" s="38"/>
      <c r="WXS19" s="38"/>
      <c r="WXT19" s="38"/>
      <c r="WXU19" s="38"/>
      <c r="WXV19" s="38"/>
      <c r="WXW19" s="38"/>
      <c r="WXX19" s="38"/>
      <c r="WXY19" s="38"/>
      <c r="WXZ19" s="38"/>
      <c r="WYA19" s="38"/>
      <c r="WYB19" s="38"/>
      <c r="WYC19" s="38"/>
      <c r="WYD19" s="38"/>
      <c r="WYE19" s="38"/>
      <c r="WYF19" s="38"/>
      <c r="WYG19" s="38"/>
      <c r="WYH19" s="38"/>
      <c r="WYI19" s="38"/>
      <c r="WYJ19" s="38"/>
      <c r="WYK19" s="38"/>
      <c r="WYL19" s="38"/>
      <c r="WYM19" s="38"/>
      <c r="WYN19" s="38"/>
      <c r="WYO19" s="38"/>
      <c r="WYP19" s="38"/>
      <c r="WYQ19" s="38"/>
      <c r="WYR19" s="38"/>
      <c r="WYS19" s="38"/>
      <c r="WYT19" s="38"/>
      <c r="WYU19" s="38"/>
      <c r="WYV19" s="38"/>
      <c r="WYW19" s="38"/>
      <c r="WYX19" s="38"/>
      <c r="WYY19" s="38"/>
      <c r="WYZ19" s="38"/>
      <c r="WZA19" s="38"/>
      <c r="WZB19" s="38"/>
      <c r="WZC19" s="38"/>
      <c r="WZD19" s="38"/>
      <c r="WZE19" s="38"/>
      <c r="WZF19" s="38"/>
      <c r="WZG19" s="38"/>
      <c r="WZH19" s="38"/>
      <c r="WZI19" s="38"/>
      <c r="WZJ19" s="38"/>
      <c r="WZK19" s="38"/>
      <c r="WZL19" s="38"/>
      <c r="WZM19" s="38"/>
      <c r="WZN19" s="38"/>
      <c r="WZO19" s="38"/>
      <c r="WZP19" s="38"/>
      <c r="WZQ19" s="38"/>
      <c r="WZR19" s="38"/>
      <c r="WZS19" s="38"/>
      <c r="WZT19" s="38"/>
      <c r="WZU19" s="38"/>
      <c r="WZV19" s="38"/>
      <c r="WZW19" s="38"/>
      <c r="WZX19" s="38"/>
      <c r="WZY19" s="38"/>
      <c r="WZZ19" s="38"/>
      <c r="XAA19" s="38"/>
      <c r="XAB19" s="38"/>
      <c r="XAC19" s="38"/>
      <c r="XAD19" s="38"/>
      <c r="XAE19" s="38"/>
      <c r="XAF19" s="38"/>
      <c r="XAG19" s="38"/>
      <c r="XAH19" s="38"/>
      <c r="XAI19" s="38"/>
      <c r="XAJ19" s="38"/>
      <c r="XAK19" s="38"/>
      <c r="XAL19" s="38"/>
      <c r="XAM19" s="38"/>
      <c r="XAN19" s="38"/>
      <c r="XAO19" s="38"/>
      <c r="XAP19" s="38"/>
      <c r="XAQ19" s="38"/>
      <c r="XAR19" s="38"/>
      <c r="XAS19" s="38"/>
      <c r="XAT19" s="38"/>
      <c r="XAU19" s="38"/>
      <c r="XAV19" s="38"/>
      <c r="XAW19" s="38"/>
      <c r="XAX19" s="38"/>
      <c r="XAY19" s="38"/>
      <c r="XAZ19" s="38"/>
      <c r="XBA19" s="38"/>
      <c r="XBB19" s="38"/>
      <c r="XBC19" s="38"/>
      <c r="XBD19" s="38"/>
      <c r="XBE19" s="38"/>
      <c r="XBF19" s="38"/>
      <c r="XBG19" s="38"/>
      <c r="XBH19" s="38"/>
      <c r="XBI19" s="38"/>
      <c r="XBJ19" s="38"/>
      <c r="XBK19" s="38"/>
      <c r="XBL19" s="38"/>
      <c r="XBM19" s="38"/>
      <c r="XBN19" s="38"/>
      <c r="XBO19" s="38"/>
      <c r="XBP19" s="38"/>
      <c r="XBQ19" s="38"/>
      <c r="XBR19" s="38"/>
      <c r="XBS19" s="38"/>
      <c r="XBT19" s="38"/>
      <c r="XBU19" s="38"/>
      <c r="XBV19" s="38"/>
      <c r="XBW19" s="38"/>
      <c r="XBX19" s="38"/>
      <c r="XBY19" s="38"/>
      <c r="XBZ19" s="38"/>
      <c r="XCA19" s="38"/>
      <c r="XCB19" s="38"/>
      <c r="XCC19" s="38"/>
      <c r="XCD19" s="38"/>
      <c r="XCE19" s="38"/>
      <c r="XCF19" s="38"/>
      <c r="XCG19" s="38"/>
      <c r="XCH19" s="38"/>
      <c r="XCI19" s="38"/>
      <c r="XCJ19" s="38"/>
      <c r="XCK19" s="38"/>
      <c r="XCL19" s="38"/>
      <c r="XCM19" s="38"/>
      <c r="XCN19" s="38"/>
      <c r="XCO19" s="38"/>
      <c r="XCP19" s="38"/>
      <c r="XCQ19" s="38"/>
      <c r="XCR19" s="38"/>
      <c r="XCS19" s="38"/>
      <c r="XCT19" s="38"/>
      <c r="XCU19" s="38"/>
      <c r="XCV19" s="38"/>
      <c r="XCW19" s="38"/>
      <c r="XCX19" s="38"/>
      <c r="XCY19" s="38"/>
      <c r="XCZ19" s="38"/>
      <c r="XDA19" s="38"/>
      <c r="XDB19" s="38"/>
      <c r="XDC19" s="38"/>
      <c r="XDD19" s="38"/>
      <c r="XDE19" s="38"/>
      <c r="XDF19" s="38"/>
      <c r="XDG19" s="38"/>
      <c r="XDH19" s="38"/>
      <c r="XDI19" s="38"/>
      <c r="XDJ19" s="38"/>
      <c r="XDK19" s="38"/>
      <c r="XDL19" s="38"/>
      <c r="XDM19" s="38"/>
      <c r="XDN19" s="38"/>
      <c r="XDO19" s="38"/>
      <c r="XDP19" s="38"/>
      <c r="XDQ19" s="38"/>
      <c r="XDR19" s="38"/>
      <c r="XDS19" s="38"/>
      <c r="XDT19" s="38"/>
      <c r="XDU19" s="38"/>
      <c r="XDV19" s="38"/>
      <c r="XDW19" s="38"/>
      <c r="XDX19" s="38"/>
      <c r="XDY19" s="38"/>
      <c r="XDZ19" s="38"/>
      <c r="XEA19" s="38"/>
      <c r="XEB19" s="38"/>
      <c r="XEC19" s="38"/>
      <c r="XED19" s="38"/>
      <c r="XEE19" s="38"/>
      <c r="XEF19" s="38"/>
      <c r="XEG19" s="38"/>
      <c r="XEH19" s="38"/>
      <c r="XEI19" s="38"/>
      <c r="XEJ19" s="38"/>
      <c r="XEK19" s="38"/>
      <c r="XEL19" s="38"/>
      <c r="XEM19" s="38"/>
      <c r="XEN19" s="38"/>
      <c r="XEO19" s="38"/>
      <c r="XEP19" s="38"/>
      <c r="XEQ19" s="38"/>
      <c r="XER19" s="38"/>
      <c r="XES19" s="38"/>
      <c r="XET19" s="38"/>
      <c r="XEU19" s="38"/>
      <c r="XEV19" s="38"/>
      <c r="XEW19" s="38"/>
      <c r="XEX19" s="38"/>
      <c r="XEY19" s="38"/>
      <c r="XEZ19" s="38"/>
      <c r="XFA19" s="38"/>
      <c r="XFB19" s="38"/>
    </row>
    <row r="20" spans="1:16382">
      <c r="A20" s="430"/>
      <c r="B20" s="158" t="s">
        <v>413</v>
      </c>
      <c r="C20" s="429">
        <v>21010102</v>
      </c>
      <c r="D20" s="425" t="s">
        <v>462</v>
      </c>
      <c r="E20" s="158">
        <v>406779370.19</v>
      </c>
      <c r="F20" s="158">
        <v>19871957.75</v>
      </c>
      <c r="G20" s="427">
        <v>250000000</v>
      </c>
      <c r="H20" s="158">
        <f t="shared" si="0"/>
        <v>156779370.19</v>
      </c>
      <c r="I20" s="223"/>
      <c r="J20" s="223"/>
      <c r="K20" s="223"/>
      <c r="L20" s="223"/>
      <c r="M20" s="22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  <c r="IW20" s="203"/>
      <c r="IX20" s="203"/>
      <c r="IY20" s="203"/>
      <c r="IZ20" s="203"/>
      <c r="JA20" s="203"/>
      <c r="JB20" s="203"/>
      <c r="JC20" s="203"/>
      <c r="JD20" s="203"/>
      <c r="JE20" s="203"/>
      <c r="JF20" s="203"/>
      <c r="JG20" s="203"/>
      <c r="JH20" s="203"/>
      <c r="JI20" s="203"/>
      <c r="JJ20" s="203"/>
      <c r="JK20" s="203"/>
      <c r="JL20" s="203"/>
      <c r="JM20" s="203"/>
      <c r="JN20" s="203"/>
      <c r="JO20" s="203"/>
      <c r="JP20" s="203"/>
      <c r="JQ20" s="203"/>
      <c r="JR20" s="203"/>
      <c r="JS20" s="203"/>
      <c r="JT20" s="203"/>
      <c r="JU20" s="203"/>
      <c r="JV20" s="203"/>
      <c r="JW20" s="203"/>
      <c r="JX20" s="203"/>
      <c r="JY20" s="203"/>
      <c r="JZ20" s="203"/>
      <c r="KA20" s="203"/>
      <c r="KB20" s="203"/>
      <c r="KC20" s="203"/>
      <c r="KD20" s="203"/>
      <c r="KE20" s="203"/>
      <c r="KF20" s="203"/>
      <c r="KG20" s="203"/>
      <c r="KH20" s="203"/>
      <c r="KI20" s="203"/>
      <c r="KJ20" s="203"/>
      <c r="KK20" s="203"/>
      <c r="KL20" s="203"/>
      <c r="KM20" s="203"/>
      <c r="KN20" s="203"/>
      <c r="KO20" s="203"/>
      <c r="KP20" s="203"/>
      <c r="KQ20" s="203"/>
      <c r="KR20" s="203"/>
      <c r="KS20" s="203"/>
      <c r="KT20" s="203"/>
      <c r="KU20" s="203"/>
      <c r="KV20" s="203"/>
      <c r="KW20" s="203"/>
      <c r="KX20" s="203"/>
      <c r="KY20" s="203"/>
      <c r="KZ20" s="203"/>
      <c r="LA20" s="203"/>
      <c r="LB20" s="203"/>
      <c r="LC20" s="203"/>
      <c r="LD20" s="203"/>
      <c r="LE20" s="203"/>
      <c r="LF20" s="203"/>
      <c r="LG20" s="203"/>
      <c r="LH20" s="203"/>
      <c r="LI20" s="203"/>
      <c r="LJ20" s="203"/>
      <c r="LK20" s="203"/>
      <c r="LL20" s="203"/>
      <c r="LM20" s="203"/>
      <c r="LN20" s="203"/>
      <c r="LO20" s="203"/>
      <c r="LP20" s="203"/>
      <c r="LQ20" s="203"/>
      <c r="LR20" s="203"/>
      <c r="LS20" s="203"/>
      <c r="LT20" s="203"/>
      <c r="LU20" s="203"/>
      <c r="LV20" s="203"/>
      <c r="LW20" s="203"/>
      <c r="LX20" s="203"/>
      <c r="LY20" s="203"/>
      <c r="LZ20" s="203"/>
      <c r="MA20" s="203"/>
      <c r="MB20" s="203"/>
      <c r="MC20" s="203"/>
      <c r="MD20" s="203"/>
      <c r="ME20" s="203"/>
      <c r="MF20" s="203"/>
      <c r="MG20" s="203"/>
      <c r="MH20" s="203"/>
      <c r="MI20" s="203"/>
      <c r="MJ20" s="203"/>
      <c r="MK20" s="203"/>
      <c r="ML20" s="203"/>
      <c r="MM20" s="203"/>
      <c r="MN20" s="203"/>
      <c r="MO20" s="203"/>
      <c r="MP20" s="203"/>
      <c r="MQ20" s="203"/>
      <c r="MR20" s="203"/>
      <c r="MS20" s="203"/>
      <c r="MT20" s="203"/>
      <c r="MU20" s="203"/>
      <c r="MV20" s="203"/>
      <c r="MW20" s="203"/>
      <c r="MX20" s="203"/>
      <c r="MY20" s="203"/>
      <c r="MZ20" s="203"/>
      <c r="NA20" s="203"/>
      <c r="NB20" s="203"/>
      <c r="NC20" s="203"/>
      <c r="ND20" s="203"/>
      <c r="NE20" s="203"/>
      <c r="NF20" s="203"/>
      <c r="NG20" s="203"/>
      <c r="NH20" s="203"/>
      <c r="NI20" s="203"/>
      <c r="NJ20" s="203"/>
      <c r="NK20" s="203"/>
      <c r="NL20" s="203"/>
      <c r="NM20" s="203"/>
      <c r="NN20" s="203"/>
      <c r="NO20" s="203"/>
      <c r="NP20" s="203"/>
      <c r="NQ20" s="203"/>
      <c r="NR20" s="203"/>
      <c r="NS20" s="203"/>
      <c r="NT20" s="203"/>
      <c r="NU20" s="203"/>
      <c r="NV20" s="203"/>
      <c r="NW20" s="203"/>
      <c r="NX20" s="203"/>
      <c r="NY20" s="203"/>
      <c r="NZ20" s="203"/>
      <c r="OA20" s="203"/>
      <c r="OB20" s="203"/>
      <c r="OC20" s="203"/>
      <c r="OD20" s="203"/>
      <c r="OE20" s="203"/>
      <c r="OF20" s="203"/>
      <c r="OG20" s="203"/>
      <c r="OH20" s="203"/>
      <c r="OI20" s="203"/>
      <c r="OJ20" s="203"/>
      <c r="OK20" s="203"/>
      <c r="OL20" s="203"/>
      <c r="OM20" s="203"/>
      <c r="ON20" s="203"/>
      <c r="OO20" s="203"/>
      <c r="OP20" s="203"/>
      <c r="OQ20" s="203"/>
      <c r="OR20" s="203"/>
      <c r="OS20" s="203"/>
      <c r="OT20" s="203"/>
      <c r="OU20" s="203"/>
      <c r="OV20" s="203"/>
      <c r="OW20" s="203"/>
      <c r="OX20" s="203"/>
      <c r="OY20" s="203"/>
      <c r="OZ20" s="203"/>
      <c r="PA20" s="203"/>
      <c r="PB20" s="203"/>
      <c r="PC20" s="203"/>
      <c r="PD20" s="203"/>
      <c r="PE20" s="203"/>
      <c r="PF20" s="203"/>
      <c r="PG20" s="203"/>
      <c r="PH20" s="203"/>
      <c r="PI20" s="203"/>
      <c r="PJ20" s="203"/>
      <c r="PK20" s="203"/>
      <c r="PL20" s="203"/>
      <c r="PM20" s="203"/>
      <c r="PN20" s="203"/>
      <c r="PO20" s="203"/>
      <c r="PP20" s="203"/>
      <c r="PQ20" s="203"/>
      <c r="PR20" s="203"/>
      <c r="PS20" s="203"/>
      <c r="PT20" s="203"/>
      <c r="PU20" s="203"/>
      <c r="PV20" s="203"/>
      <c r="PW20" s="203"/>
      <c r="PX20" s="203"/>
      <c r="PY20" s="203"/>
      <c r="PZ20" s="203"/>
      <c r="QA20" s="203"/>
      <c r="QB20" s="203"/>
      <c r="QC20" s="203"/>
      <c r="QD20" s="203"/>
      <c r="QE20" s="203"/>
      <c r="QF20" s="203"/>
      <c r="QG20" s="203"/>
      <c r="QH20" s="203"/>
      <c r="QI20" s="203"/>
      <c r="QJ20" s="203"/>
      <c r="QK20" s="203"/>
      <c r="QL20" s="203"/>
      <c r="QM20" s="203"/>
      <c r="QN20" s="203"/>
      <c r="QO20" s="203"/>
      <c r="QP20" s="203"/>
      <c r="QQ20" s="203"/>
      <c r="QR20" s="203"/>
      <c r="QS20" s="203"/>
      <c r="QT20" s="203"/>
      <c r="QU20" s="203"/>
      <c r="QV20" s="203"/>
      <c r="QW20" s="203"/>
      <c r="QX20" s="203"/>
      <c r="QY20" s="203"/>
      <c r="QZ20" s="203"/>
      <c r="RA20" s="203"/>
      <c r="RB20" s="203"/>
      <c r="RC20" s="203"/>
      <c r="RD20" s="203"/>
      <c r="RE20" s="203"/>
      <c r="RF20" s="203"/>
      <c r="RG20" s="203"/>
      <c r="RH20" s="203"/>
      <c r="RI20" s="203"/>
      <c r="RJ20" s="203"/>
      <c r="RK20" s="203"/>
      <c r="RL20" s="203"/>
      <c r="RM20" s="203"/>
      <c r="RN20" s="203"/>
      <c r="RO20" s="203"/>
      <c r="RP20" s="203"/>
      <c r="RQ20" s="203"/>
      <c r="RR20" s="203"/>
      <c r="RS20" s="203"/>
      <c r="RT20" s="203"/>
      <c r="RU20" s="203"/>
      <c r="RV20" s="203"/>
      <c r="RW20" s="203"/>
      <c r="RX20" s="203"/>
      <c r="RY20" s="203"/>
      <c r="RZ20" s="203"/>
      <c r="SA20" s="203"/>
      <c r="SB20" s="203"/>
      <c r="SC20" s="203"/>
      <c r="SD20" s="203"/>
      <c r="SE20" s="203"/>
      <c r="SF20" s="203"/>
      <c r="SG20" s="203"/>
      <c r="SH20" s="203"/>
      <c r="SI20" s="203"/>
      <c r="SJ20" s="203"/>
      <c r="SK20" s="203"/>
      <c r="SL20" s="203"/>
      <c r="SM20" s="203"/>
      <c r="SN20" s="203"/>
      <c r="SO20" s="203"/>
      <c r="SP20" s="203"/>
      <c r="SQ20" s="203"/>
      <c r="SR20" s="203"/>
      <c r="SS20" s="203"/>
      <c r="ST20" s="203"/>
      <c r="SU20" s="203"/>
      <c r="SV20" s="203"/>
      <c r="SW20" s="203"/>
      <c r="SX20" s="203"/>
      <c r="SY20" s="203"/>
      <c r="SZ20" s="203"/>
      <c r="TA20" s="203"/>
      <c r="TB20" s="203"/>
      <c r="TC20" s="203"/>
      <c r="TD20" s="203"/>
      <c r="TE20" s="203"/>
      <c r="TF20" s="203"/>
      <c r="TG20" s="203"/>
      <c r="TH20" s="203"/>
      <c r="TI20" s="203"/>
      <c r="TJ20" s="203"/>
      <c r="TK20" s="203"/>
      <c r="TL20" s="203"/>
      <c r="TM20" s="203"/>
      <c r="TN20" s="203"/>
      <c r="TO20" s="203"/>
      <c r="TP20" s="203"/>
      <c r="TQ20" s="203"/>
      <c r="TR20" s="203"/>
      <c r="TS20" s="203"/>
      <c r="TT20" s="203"/>
      <c r="TU20" s="203"/>
      <c r="TV20" s="203"/>
      <c r="TW20" s="203"/>
      <c r="TX20" s="203"/>
      <c r="TY20" s="203"/>
      <c r="TZ20" s="203"/>
      <c r="UA20" s="203"/>
      <c r="UB20" s="203"/>
      <c r="UC20" s="203"/>
      <c r="UD20" s="203"/>
      <c r="UE20" s="203"/>
      <c r="UF20" s="203"/>
      <c r="UG20" s="203"/>
      <c r="UH20" s="203"/>
      <c r="UI20" s="203"/>
      <c r="UJ20" s="203"/>
      <c r="UK20" s="203"/>
      <c r="UL20" s="203"/>
      <c r="UM20" s="203"/>
      <c r="UN20" s="203"/>
      <c r="UO20" s="203"/>
      <c r="UP20" s="203"/>
      <c r="UQ20" s="203"/>
      <c r="UR20" s="203"/>
      <c r="US20" s="203"/>
      <c r="UT20" s="203"/>
      <c r="UU20" s="203"/>
      <c r="UV20" s="203"/>
      <c r="UW20" s="203"/>
      <c r="UX20" s="203"/>
      <c r="UY20" s="203"/>
      <c r="UZ20" s="203"/>
      <c r="VA20" s="203"/>
      <c r="VB20" s="203"/>
      <c r="VC20" s="203"/>
      <c r="VD20" s="203"/>
      <c r="VE20" s="203"/>
      <c r="VF20" s="203"/>
      <c r="VG20" s="203"/>
      <c r="VH20" s="203"/>
      <c r="VI20" s="203"/>
      <c r="VJ20" s="203"/>
      <c r="VK20" s="203"/>
      <c r="VL20" s="203"/>
      <c r="VM20" s="203"/>
      <c r="VN20" s="203"/>
      <c r="VO20" s="203"/>
      <c r="VP20" s="203"/>
      <c r="VQ20" s="203"/>
      <c r="VR20" s="203"/>
      <c r="VS20" s="203"/>
      <c r="VT20" s="203"/>
      <c r="VU20" s="203"/>
      <c r="VV20" s="203"/>
      <c r="VW20" s="203"/>
      <c r="VX20" s="203"/>
      <c r="VY20" s="203"/>
      <c r="VZ20" s="203"/>
      <c r="WA20" s="203"/>
      <c r="WB20" s="203"/>
      <c r="WC20" s="203"/>
      <c r="WD20" s="203"/>
      <c r="WE20" s="203"/>
      <c r="WF20" s="203"/>
      <c r="WG20" s="203"/>
      <c r="WH20" s="203"/>
      <c r="WI20" s="203"/>
      <c r="WJ20" s="203"/>
      <c r="WK20" s="203"/>
      <c r="WL20" s="203"/>
      <c r="WM20" s="203"/>
      <c r="WN20" s="203"/>
      <c r="WO20" s="203"/>
      <c r="WP20" s="203"/>
      <c r="WQ20" s="203"/>
      <c r="WR20" s="203"/>
      <c r="WS20" s="203"/>
      <c r="WT20" s="203"/>
      <c r="WU20" s="203"/>
      <c r="WV20" s="203"/>
      <c r="WW20" s="203"/>
      <c r="WX20" s="203"/>
      <c r="WY20" s="203"/>
      <c r="WZ20" s="203"/>
      <c r="XA20" s="203"/>
      <c r="XB20" s="203"/>
      <c r="XC20" s="203"/>
      <c r="XD20" s="203"/>
      <c r="XE20" s="203"/>
      <c r="XF20" s="203"/>
      <c r="XG20" s="203"/>
      <c r="XH20" s="203"/>
      <c r="XI20" s="203"/>
      <c r="XJ20" s="203"/>
      <c r="XK20" s="203"/>
      <c r="XL20" s="203"/>
      <c r="XM20" s="203"/>
      <c r="XN20" s="203"/>
      <c r="XO20" s="203"/>
      <c r="XP20" s="203"/>
      <c r="XQ20" s="203"/>
      <c r="XR20" s="203"/>
      <c r="XS20" s="203"/>
      <c r="XT20" s="203"/>
      <c r="XU20" s="203"/>
      <c r="XV20" s="203"/>
      <c r="XW20" s="203"/>
      <c r="XX20" s="203"/>
      <c r="XY20" s="203"/>
      <c r="XZ20" s="203"/>
      <c r="YA20" s="203"/>
      <c r="YB20" s="203"/>
      <c r="YC20" s="203"/>
      <c r="YD20" s="203"/>
      <c r="YE20" s="203"/>
      <c r="YF20" s="203"/>
      <c r="YG20" s="203"/>
      <c r="YH20" s="203"/>
      <c r="YI20" s="203"/>
      <c r="YJ20" s="203"/>
      <c r="YK20" s="203"/>
      <c r="YL20" s="203"/>
      <c r="YM20" s="203"/>
      <c r="YN20" s="203"/>
      <c r="YO20" s="203"/>
      <c r="YP20" s="203"/>
      <c r="YQ20" s="203"/>
      <c r="YR20" s="203"/>
      <c r="YS20" s="203"/>
      <c r="YT20" s="203"/>
      <c r="YU20" s="203"/>
      <c r="YV20" s="203"/>
      <c r="YW20" s="203"/>
      <c r="YX20" s="203"/>
      <c r="YY20" s="203"/>
      <c r="YZ20" s="203"/>
      <c r="ZA20" s="203"/>
      <c r="ZB20" s="203"/>
      <c r="ZC20" s="203"/>
      <c r="ZD20" s="203"/>
      <c r="ZE20" s="203"/>
      <c r="ZF20" s="203"/>
      <c r="ZG20" s="203"/>
      <c r="ZH20" s="203"/>
      <c r="ZI20" s="203"/>
      <c r="ZJ20" s="203"/>
      <c r="ZK20" s="203"/>
      <c r="ZL20" s="203"/>
      <c r="ZM20" s="203"/>
      <c r="ZN20" s="203"/>
      <c r="ZO20" s="203"/>
      <c r="ZP20" s="203"/>
      <c r="ZQ20" s="203"/>
      <c r="ZR20" s="203"/>
      <c r="ZS20" s="203"/>
      <c r="ZT20" s="203"/>
      <c r="ZU20" s="203"/>
      <c r="ZV20" s="203"/>
      <c r="ZW20" s="203"/>
      <c r="ZX20" s="203"/>
      <c r="ZY20" s="203"/>
      <c r="ZZ20" s="203"/>
      <c r="AAA20" s="203"/>
      <c r="AAB20" s="203"/>
      <c r="AAC20" s="203"/>
      <c r="AAD20" s="203"/>
      <c r="AAE20" s="203"/>
      <c r="AAF20" s="203"/>
      <c r="AAG20" s="203"/>
      <c r="AAH20" s="203"/>
      <c r="AAI20" s="203"/>
      <c r="AAJ20" s="203"/>
      <c r="AAK20" s="203"/>
      <c r="AAL20" s="203"/>
      <c r="AAM20" s="203"/>
      <c r="AAN20" s="203"/>
      <c r="AAO20" s="203"/>
      <c r="AAP20" s="203"/>
      <c r="AAQ20" s="203"/>
      <c r="AAR20" s="203"/>
      <c r="AAS20" s="203"/>
      <c r="AAT20" s="203"/>
      <c r="AAU20" s="203"/>
      <c r="AAV20" s="203"/>
      <c r="AAW20" s="203"/>
      <c r="AAX20" s="203"/>
      <c r="AAY20" s="203"/>
      <c r="AAZ20" s="203"/>
      <c r="ABA20" s="203"/>
      <c r="ABB20" s="203"/>
      <c r="ABC20" s="203"/>
      <c r="ABD20" s="203"/>
      <c r="ABE20" s="203"/>
      <c r="ABF20" s="203"/>
      <c r="ABG20" s="203"/>
      <c r="ABH20" s="203"/>
      <c r="ABI20" s="203"/>
      <c r="ABJ20" s="203"/>
      <c r="ABK20" s="203"/>
      <c r="ABL20" s="203"/>
      <c r="ABM20" s="203"/>
      <c r="ABN20" s="203"/>
      <c r="ABO20" s="203"/>
      <c r="ABP20" s="203"/>
      <c r="ABQ20" s="203"/>
      <c r="ABR20" s="203"/>
      <c r="ABS20" s="203"/>
      <c r="ABT20" s="203"/>
      <c r="ABU20" s="203"/>
      <c r="ABV20" s="203"/>
      <c r="ABW20" s="203"/>
      <c r="ABX20" s="203"/>
      <c r="ABY20" s="203"/>
      <c r="ABZ20" s="203"/>
      <c r="ACA20" s="203"/>
      <c r="ACB20" s="203"/>
      <c r="ACC20" s="203"/>
      <c r="ACD20" s="203"/>
      <c r="ACE20" s="203"/>
      <c r="ACF20" s="203"/>
      <c r="ACG20" s="203"/>
      <c r="ACH20" s="203"/>
      <c r="ACI20" s="203"/>
      <c r="ACJ20" s="203"/>
      <c r="ACK20" s="203"/>
      <c r="ACL20" s="203"/>
      <c r="ACM20" s="203"/>
      <c r="ACN20" s="203"/>
      <c r="ACO20" s="203"/>
      <c r="ACP20" s="203"/>
      <c r="ACQ20" s="203"/>
      <c r="ACR20" s="203"/>
      <c r="ACS20" s="203"/>
      <c r="ACT20" s="203"/>
      <c r="ACU20" s="203"/>
      <c r="ACV20" s="203"/>
      <c r="ACW20" s="203"/>
      <c r="ACX20" s="203"/>
      <c r="ACY20" s="203"/>
      <c r="ACZ20" s="203"/>
      <c r="ADA20" s="203"/>
      <c r="ADB20" s="203"/>
      <c r="ADC20" s="203"/>
      <c r="ADD20" s="203"/>
      <c r="ADE20" s="203"/>
      <c r="ADF20" s="203"/>
      <c r="ADG20" s="203"/>
      <c r="ADH20" s="203"/>
      <c r="ADI20" s="203"/>
      <c r="ADJ20" s="203"/>
      <c r="ADK20" s="203"/>
      <c r="ADL20" s="203"/>
      <c r="ADM20" s="203"/>
      <c r="ADN20" s="203"/>
      <c r="ADO20" s="203"/>
      <c r="ADP20" s="203"/>
      <c r="ADQ20" s="203"/>
      <c r="ADR20" s="203"/>
      <c r="ADS20" s="203"/>
      <c r="ADT20" s="203"/>
      <c r="ADU20" s="203"/>
      <c r="ADV20" s="203"/>
      <c r="ADW20" s="203"/>
      <c r="ADX20" s="203"/>
      <c r="ADY20" s="203"/>
      <c r="ADZ20" s="203"/>
      <c r="AEA20" s="203"/>
      <c r="AEB20" s="203"/>
      <c r="AEC20" s="203"/>
      <c r="AED20" s="203"/>
      <c r="AEE20" s="203"/>
      <c r="AEF20" s="203"/>
      <c r="AEG20" s="203"/>
      <c r="AEH20" s="203"/>
      <c r="AEI20" s="203"/>
      <c r="AEJ20" s="203"/>
      <c r="AEK20" s="203"/>
      <c r="AEL20" s="203"/>
      <c r="AEM20" s="203"/>
      <c r="AEN20" s="203"/>
      <c r="AEO20" s="203"/>
      <c r="AEP20" s="203"/>
      <c r="AEQ20" s="203"/>
      <c r="AER20" s="203"/>
      <c r="AES20" s="203"/>
      <c r="AET20" s="203"/>
      <c r="AEU20" s="203"/>
      <c r="AEV20" s="203"/>
      <c r="AEW20" s="203"/>
      <c r="AEX20" s="203"/>
      <c r="AEY20" s="203"/>
      <c r="AEZ20" s="203"/>
      <c r="AFA20" s="203"/>
      <c r="AFB20" s="203"/>
      <c r="AFC20" s="203"/>
      <c r="AFD20" s="203"/>
      <c r="AFE20" s="203"/>
      <c r="AFF20" s="203"/>
      <c r="AFG20" s="203"/>
      <c r="AFH20" s="203"/>
      <c r="AFI20" s="203"/>
      <c r="AFJ20" s="203"/>
      <c r="AFK20" s="203"/>
      <c r="AFL20" s="203"/>
      <c r="AFM20" s="203"/>
      <c r="AFN20" s="203"/>
      <c r="AFO20" s="203"/>
      <c r="AFP20" s="203"/>
      <c r="AFQ20" s="203"/>
      <c r="AFR20" s="203"/>
      <c r="AFS20" s="203"/>
      <c r="AFT20" s="203"/>
      <c r="AFU20" s="203"/>
      <c r="AFV20" s="203"/>
      <c r="AFW20" s="203"/>
      <c r="AFX20" s="203"/>
      <c r="AFY20" s="203"/>
      <c r="AFZ20" s="203"/>
      <c r="AGA20" s="203"/>
      <c r="AGB20" s="203"/>
      <c r="AGC20" s="203"/>
      <c r="AGD20" s="203"/>
      <c r="AGE20" s="203"/>
      <c r="AGF20" s="203"/>
      <c r="AGG20" s="203"/>
      <c r="AGH20" s="203"/>
      <c r="AGI20" s="203"/>
      <c r="AGJ20" s="203"/>
      <c r="AGK20" s="203"/>
      <c r="AGL20" s="203"/>
      <c r="AGM20" s="203"/>
      <c r="AGN20" s="203"/>
      <c r="AGO20" s="203"/>
      <c r="AGP20" s="203"/>
      <c r="AGQ20" s="203"/>
      <c r="AGR20" s="203"/>
      <c r="AGS20" s="203"/>
      <c r="AGT20" s="203"/>
      <c r="AGU20" s="203"/>
      <c r="AGV20" s="203"/>
      <c r="AGW20" s="203"/>
      <c r="AGX20" s="203"/>
      <c r="AGY20" s="203"/>
      <c r="AGZ20" s="203"/>
      <c r="AHA20" s="203"/>
      <c r="AHB20" s="203"/>
      <c r="AHC20" s="203"/>
      <c r="AHD20" s="203"/>
      <c r="AHE20" s="203"/>
      <c r="AHF20" s="203"/>
      <c r="AHG20" s="203"/>
      <c r="AHH20" s="203"/>
      <c r="AHI20" s="203"/>
      <c r="AHJ20" s="203"/>
      <c r="AHK20" s="203"/>
      <c r="AHL20" s="203"/>
      <c r="AHM20" s="203"/>
      <c r="AHN20" s="203"/>
      <c r="AHO20" s="203"/>
      <c r="AHP20" s="203"/>
      <c r="AHQ20" s="203"/>
      <c r="AHR20" s="203"/>
      <c r="AHS20" s="203"/>
      <c r="AHT20" s="203"/>
      <c r="AHU20" s="203"/>
      <c r="AHV20" s="203"/>
      <c r="AHW20" s="203"/>
      <c r="AHX20" s="203"/>
      <c r="AHY20" s="203"/>
      <c r="AHZ20" s="203"/>
      <c r="AIA20" s="203"/>
      <c r="AIB20" s="203"/>
      <c r="AIC20" s="203"/>
      <c r="AID20" s="203"/>
      <c r="AIE20" s="203"/>
      <c r="AIF20" s="203"/>
      <c r="AIG20" s="203"/>
      <c r="AIH20" s="203"/>
      <c r="AII20" s="203"/>
      <c r="AIJ20" s="203"/>
      <c r="AIK20" s="203"/>
      <c r="AIL20" s="203"/>
      <c r="AIM20" s="203"/>
      <c r="AIN20" s="203"/>
      <c r="AIO20" s="203"/>
      <c r="AIP20" s="203"/>
      <c r="AIQ20" s="203"/>
      <c r="AIR20" s="203"/>
      <c r="AIS20" s="203"/>
      <c r="AIT20" s="203"/>
      <c r="AIU20" s="203"/>
      <c r="AIV20" s="203"/>
      <c r="AIW20" s="203"/>
      <c r="AIX20" s="203"/>
      <c r="AIY20" s="203"/>
      <c r="AIZ20" s="203"/>
      <c r="AJA20" s="203"/>
      <c r="AJB20" s="203"/>
      <c r="AJC20" s="203"/>
      <c r="AJD20" s="203"/>
      <c r="AJE20" s="203"/>
      <c r="AJF20" s="203"/>
      <c r="AJG20" s="203"/>
      <c r="AJH20" s="203"/>
      <c r="AJI20" s="203"/>
      <c r="AJJ20" s="203"/>
      <c r="AJK20" s="203"/>
      <c r="AJL20" s="203"/>
      <c r="AJM20" s="203"/>
      <c r="AJN20" s="203"/>
      <c r="AJO20" s="203"/>
      <c r="AJP20" s="203"/>
      <c r="AJQ20" s="203"/>
      <c r="AJR20" s="203"/>
      <c r="AJS20" s="203"/>
      <c r="AJT20" s="203"/>
      <c r="AJU20" s="203"/>
      <c r="AJV20" s="203"/>
      <c r="AJW20" s="203"/>
      <c r="AJX20" s="203"/>
      <c r="AJY20" s="203"/>
      <c r="AJZ20" s="203"/>
      <c r="AKA20" s="203"/>
      <c r="AKB20" s="203"/>
      <c r="AKC20" s="203"/>
      <c r="AKD20" s="203"/>
      <c r="AKE20" s="203"/>
      <c r="AKF20" s="203"/>
      <c r="AKG20" s="203"/>
      <c r="AKH20" s="203"/>
      <c r="AKI20" s="203"/>
      <c r="AKJ20" s="203"/>
      <c r="AKK20" s="203"/>
      <c r="AKL20" s="203"/>
      <c r="AKM20" s="203"/>
      <c r="AKN20" s="203"/>
      <c r="AKO20" s="203"/>
      <c r="AKP20" s="203"/>
      <c r="AKQ20" s="203"/>
      <c r="AKR20" s="203"/>
      <c r="AKS20" s="203"/>
      <c r="AKT20" s="203"/>
      <c r="AKU20" s="203"/>
      <c r="AKV20" s="203"/>
      <c r="AKW20" s="203"/>
      <c r="AKX20" s="203"/>
      <c r="AKY20" s="203"/>
      <c r="AKZ20" s="203"/>
      <c r="ALA20" s="203"/>
      <c r="ALB20" s="203"/>
      <c r="ALC20" s="203"/>
      <c r="ALD20" s="203"/>
      <c r="ALE20" s="203"/>
      <c r="ALF20" s="203"/>
      <c r="ALG20" s="203"/>
      <c r="ALH20" s="203"/>
      <c r="ALI20" s="203"/>
      <c r="ALJ20" s="203"/>
      <c r="ALK20" s="203"/>
      <c r="ALL20" s="203"/>
      <c r="ALM20" s="203"/>
      <c r="ALN20" s="203"/>
      <c r="ALO20" s="203"/>
      <c r="ALP20" s="203"/>
      <c r="ALQ20" s="203"/>
      <c r="ALR20" s="203"/>
      <c r="ALS20" s="203"/>
      <c r="ALT20" s="203"/>
      <c r="ALU20" s="203"/>
      <c r="ALV20" s="203"/>
      <c r="ALW20" s="203"/>
      <c r="ALX20" s="203"/>
      <c r="ALY20" s="203"/>
      <c r="ALZ20" s="203"/>
      <c r="AMA20" s="203"/>
      <c r="AMB20" s="203"/>
      <c r="AMC20" s="203"/>
      <c r="AMD20" s="203"/>
      <c r="AME20" s="203"/>
      <c r="AMF20" s="203"/>
      <c r="AMG20" s="203"/>
      <c r="AMH20" s="203"/>
      <c r="AMI20" s="203"/>
      <c r="AMJ20" s="203"/>
      <c r="AMK20" s="203"/>
      <c r="AML20" s="203"/>
      <c r="AMM20" s="203"/>
      <c r="AMN20" s="203"/>
      <c r="AMO20" s="203"/>
      <c r="AMP20" s="203"/>
      <c r="AMQ20" s="203"/>
      <c r="AMR20" s="203"/>
      <c r="AMS20" s="203"/>
      <c r="AMT20" s="203"/>
      <c r="AMU20" s="203"/>
      <c r="AMV20" s="203"/>
      <c r="AMW20" s="203"/>
      <c r="AMX20" s="203"/>
      <c r="AMY20" s="203"/>
      <c r="AMZ20" s="203"/>
      <c r="ANA20" s="203"/>
      <c r="ANB20" s="203"/>
      <c r="ANC20" s="203"/>
      <c r="AND20" s="203"/>
      <c r="ANE20" s="203"/>
      <c r="ANF20" s="203"/>
      <c r="ANG20" s="203"/>
      <c r="ANH20" s="203"/>
      <c r="ANI20" s="203"/>
      <c r="ANJ20" s="203"/>
      <c r="ANK20" s="203"/>
      <c r="ANL20" s="203"/>
      <c r="ANM20" s="203"/>
      <c r="ANN20" s="203"/>
      <c r="ANO20" s="203"/>
      <c r="ANP20" s="203"/>
      <c r="ANQ20" s="203"/>
      <c r="ANR20" s="203"/>
      <c r="ANS20" s="203"/>
      <c r="ANT20" s="203"/>
      <c r="ANU20" s="203"/>
      <c r="ANV20" s="203"/>
      <c r="ANW20" s="203"/>
      <c r="ANX20" s="203"/>
      <c r="ANY20" s="203"/>
      <c r="ANZ20" s="203"/>
      <c r="AOA20" s="203"/>
      <c r="AOB20" s="203"/>
      <c r="AOC20" s="203"/>
      <c r="AOD20" s="203"/>
      <c r="AOE20" s="203"/>
      <c r="AOF20" s="203"/>
      <c r="AOG20" s="203"/>
      <c r="AOH20" s="203"/>
      <c r="AOI20" s="203"/>
      <c r="AOJ20" s="203"/>
      <c r="AOK20" s="203"/>
      <c r="AOL20" s="203"/>
      <c r="AOM20" s="203"/>
      <c r="AON20" s="203"/>
      <c r="AOO20" s="203"/>
      <c r="AOP20" s="203"/>
      <c r="AOQ20" s="203"/>
      <c r="AOR20" s="203"/>
      <c r="AOS20" s="203"/>
      <c r="AOT20" s="203"/>
      <c r="AOU20" s="203"/>
      <c r="AOV20" s="203"/>
      <c r="AOW20" s="203"/>
      <c r="AOX20" s="203"/>
      <c r="AOY20" s="203"/>
      <c r="AOZ20" s="203"/>
      <c r="APA20" s="203"/>
      <c r="APB20" s="203"/>
      <c r="APC20" s="203"/>
      <c r="APD20" s="203"/>
      <c r="APE20" s="203"/>
      <c r="APF20" s="203"/>
      <c r="APG20" s="203"/>
      <c r="APH20" s="203"/>
      <c r="API20" s="203"/>
      <c r="APJ20" s="203"/>
      <c r="APK20" s="203"/>
      <c r="APL20" s="203"/>
      <c r="APM20" s="203"/>
      <c r="APN20" s="203"/>
      <c r="APO20" s="203"/>
      <c r="APP20" s="203"/>
      <c r="APQ20" s="203"/>
      <c r="APR20" s="203"/>
      <c r="APS20" s="203"/>
      <c r="APT20" s="203"/>
      <c r="APU20" s="203"/>
      <c r="APV20" s="203"/>
      <c r="APW20" s="203"/>
      <c r="APX20" s="203"/>
      <c r="APY20" s="203"/>
      <c r="APZ20" s="203"/>
      <c r="AQA20" s="203"/>
      <c r="AQB20" s="203"/>
      <c r="AQC20" s="203"/>
      <c r="AQD20" s="203"/>
      <c r="AQE20" s="203"/>
      <c r="AQF20" s="203"/>
      <c r="AQG20" s="203"/>
      <c r="AQH20" s="203"/>
      <c r="AQI20" s="203"/>
      <c r="AQJ20" s="203"/>
      <c r="AQK20" s="203"/>
      <c r="AQL20" s="203"/>
      <c r="AQM20" s="203"/>
      <c r="AQN20" s="203"/>
      <c r="AQO20" s="203"/>
      <c r="AQP20" s="203"/>
      <c r="AQQ20" s="203"/>
      <c r="AQR20" s="203"/>
      <c r="AQS20" s="203"/>
      <c r="AQT20" s="203"/>
      <c r="AQU20" s="203"/>
      <c r="AQV20" s="203"/>
      <c r="AQW20" s="203"/>
      <c r="AQX20" s="203"/>
      <c r="AQY20" s="203"/>
      <c r="AQZ20" s="203"/>
      <c r="ARA20" s="203"/>
      <c r="ARB20" s="203"/>
      <c r="ARC20" s="203"/>
      <c r="ARD20" s="203"/>
      <c r="ARE20" s="203"/>
      <c r="ARF20" s="203"/>
      <c r="ARG20" s="203"/>
      <c r="ARH20" s="203"/>
      <c r="ARI20" s="203"/>
      <c r="ARJ20" s="203"/>
      <c r="ARK20" s="203"/>
      <c r="ARL20" s="203"/>
      <c r="ARM20" s="203"/>
      <c r="ARN20" s="203"/>
      <c r="ARO20" s="203"/>
      <c r="ARP20" s="203"/>
      <c r="ARQ20" s="203"/>
      <c r="ARR20" s="203"/>
      <c r="ARS20" s="203"/>
      <c r="ART20" s="203"/>
      <c r="ARU20" s="203"/>
      <c r="ARV20" s="203"/>
      <c r="ARW20" s="203"/>
      <c r="ARX20" s="203"/>
      <c r="ARY20" s="203"/>
      <c r="ARZ20" s="203"/>
      <c r="ASA20" s="203"/>
      <c r="ASB20" s="203"/>
      <c r="ASC20" s="203"/>
      <c r="ASD20" s="203"/>
      <c r="ASE20" s="203"/>
      <c r="ASF20" s="203"/>
      <c r="ASG20" s="203"/>
      <c r="ASH20" s="203"/>
      <c r="ASI20" s="203"/>
      <c r="ASJ20" s="203"/>
      <c r="ASK20" s="203"/>
      <c r="ASL20" s="203"/>
      <c r="ASM20" s="203"/>
      <c r="ASN20" s="203"/>
      <c r="ASO20" s="203"/>
      <c r="ASP20" s="203"/>
      <c r="ASQ20" s="203"/>
      <c r="ASR20" s="203"/>
      <c r="ASS20" s="203"/>
      <c r="AST20" s="203"/>
      <c r="ASU20" s="203"/>
      <c r="ASV20" s="203"/>
      <c r="ASW20" s="203"/>
      <c r="ASX20" s="203"/>
      <c r="ASY20" s="203"/>
      <c r="ASZ20" s="203"/>
      <c r="ATA20" s="203"/>
      <c r="ATB20" s="203"/>
      <c r="ATC20" s="203"/>
      <c r="ATD20" s="203"/>
      <c r="ATE20" s="203"/>
      <c r="ATF20" s="203"/>
      <c r="ATG20" s="203"/>
      <c r="ATH20" s="203"/>
      <c r="ATI20" s="203"/>
      <c r="ATJ20" s="203"/>
      <c r="ATK20" s="203"/>
      <c r="ATL20" s="203"/>
      <c r="ATM20" s="203"/>
      <c r="ATN20" s="203"/>
      <c r="ATO20" s="203"/>
      <c r="ATP20" s="203"/>
      <c r="ATQ20" s="203"/>
      <c r="ATR20" s="203"/>
      <c r="ATS20" s="203"/>
      <c r="ATT20" s="203"/>
      <c r="ATU20" s="203"/>
      <c r="ATV20" s="203"/>
      <c r="ATW20" s="203"/>
      <c r="ATX20" s="203"/>
      <c r="ATY20" s="203"/>
      <c r="ATZ20" s="203"/>
      <c r="AUA20" s="203"/>
      <c r="AUB20" s="203"/>
      <c r="AUC20" s="203"/>
      <c r="AUD20" s="203"/>
      <c r="AUE20" s="203"/>
      <c r="AUF20" s="203"/>
      <c r="AUG20" s="203"/>
      <c r="AUH20" s="203"/>
      <c r="AUI20" s="203"/>
      <c r="AUJ20" s="203"/>
      <c r="AUK20" s="203"/>
      <c r="AUL20" s="203"/>
      <c r="AUM20" s="203"/>
      <c r="AUN20" s="203"/>
      <c r="AUO20" s="203"/>
      <c r="AUP20" s="203"/>
      <c r="AUQ20" s="203"/>
      <c r="AUR20" s="203"/>
      <c r="AUS20" s="203"/>
      <c r="AUT20" s="203"/>
      <c r="AUU20" s="203"/>
      <c r="AUV20" s="203"/>
      <c r="AUW20" s="203"/>
      <c r="AUX20" s="203"/>
      <c r="AUY20" s="203"/>
      <c r="AUZ20" s="203"/>
      <c r="AVA20" s="203"/>
      <c r="AVB20" s="203"/>
      <c r="AVC20" s="203"/>
      <c r="AVD20" s="203"/>
      <c r="AVE20" s="203"/>
      <c r="AVF20" s="203"/>
      <c r="AVG20" s="203"/>
      <c r="AVH20" s="203"/>
      <c r="AVI20" s="203"/>
      <c r="AVJ20" s="203"/>
      <c r="AVK20" s="203"/>
      <c r="AVL20" s="203"/>
      <c r="AVM20" s="203"/>
      <c r="AVN20" s="203"/>
      <c r="AVO20" s="203"/>
      <c r="AVP20" s="203"/>
      <c r="AVQ20" s="203"/>
      <c r="AVR20" s="203"/>
      <c r="AVS20" s="203"/>
      <c r="AVT20" s="203"/>
      <c r="AVU20" s="203"/>
      <c r="AVV20" s="203"/>
      <c r="AVW20" s="203"/>
      <c r="AVX20" s="203"/>
      <c r="AVY20" s="203"/>
      <c r="AVZ20" s="203"/>
      <c r="AWA20" s="203"/>
      <c r="AWB20" s="203"/>
      <c r="AWC20" s="203"/>
      <c r="AWD20" s="203"/>
      <c r="AWE20" s="203"/>
      <c r="AWF20" s="203"/>
      <c r="AWG20" s="203"/>
      <c r="AWH20" s="203"/>
      <c r="AWI20" s="203"/>
      <c r="AWJ20" s="203"/>
      <c r="AWK20" s="203"/>
      <c r="AWL20" s="203"/>
      <c r="AWM20" s="203"/>
      <c r="AWN20" s="203"/>
      <c r="AWO20" s="203"/>
      <c r="AWP20" s="203"/>
      <c r="AWQ20" s="203"/>
      <c r="AWR20" s="203"/>
      <c r="AWS20" s="203"/>
      <c r="AWT20" s="203"/>
      <c r="AWU20" s="203"/>
      <c r="AWV20" s="203"/>
      <c r="AWW20" s="203"/>
      <c r="AWX20" s="203"/>
      <c r="AWY20" s="203"/>
      <c r="AWZ20" s="203"/>
      <c r="AXA20" s="203"/>
      <c r="AXB20" s="203"/>
      <c r="AXC20" s="203"/>
      <c r="AXD20" s="203"/>
      <c r="AXE20" s="203"/>
      <c r="AXF20" s="203"/>
      <c r="AXG20" s="203"/>
      <c r="AXH20" s="203"/>
      <c r="AXI20" s="203"/>
      <c r="AXJ20" s="203"/>
      <c r="AXK20" s="203"/>
      <c r="AXL20" s="203"/>
      <c r="AXM20" s="203"/>
      <c r="AXN20" s="203"/>
      <c r="AXO20" s="203"/>
      <c r="AXP20" s="203"/>
      <c r="AXQ20" s="203"/>
      <c r="AXR20" s="203"/>
      <c r="AXS20" s="203"/>
      <c r="AXT20" s="203"/>
      <c r="AXU20" s="203"/>
      <c r="AXV20" s="203"/>
      <c r="AXW20" s="203"/>
      <c r="AXX20" s="203"/>
      <c r="AXY20" s="203"/>
      <c r="AXZ20" s="203"/>
      <c r="AYA20" s="203"/>
      <c r="AYB20" s="203"/>
      <c r="AYC20" s="203"/>
      <c r="AYD20" s="203"/>
      <c r="AYE20" s="203"/>
      <c r="AYF20" s="203"/>
      <c r="AYG20" s="203"/>
      <c r="AYH20" s="203"/>
      <c r="AYI20" s="203"/>
      <c r="AYJ20" s="203"/>
      <c r="AYK20" s="203"/>
      <c r="AYL20" s="203"/>
      <c r="AYM20" s="203"/>
      <c r="AYN20" s="203"/>
      <c r="AYO20" s="203"/>
      <c r="AYP20" s="203"/>
      <c r="AYQ20" s="203"/>
      <c r="AYR20" s="203"/>
      <c r="AYS20" s="203"/>
      <c r="AYT20" s="203"/>
      <c r="AYU20" s="203"/>
      <c r="AYV20" s="203"/>
      <c r="AYW20" s="203"/>
      <c r="AYX20" s="203"/>
      <c r="AYY20" s="203"/>
      <c r="AYZ20" s="203"/>
      <c r="AZA20" s="203"/>
      <c r="AZB20" s="203"/>
      <c r="AZC20" s="203"/>
      <c r="AZD20" s="203"/>
      <c r="AZE20" s="203"/>
      <c r="AZF20" s="203"/>
      <c r="AZG20" s="203"/>
      <c r="AZH20" s="203"/>
      <c r="AZI20" s="203"/>
      <c r="AZJ20" s="203"/>
      <c r="AZK20" s="203"/>
      <c r="AZL20" s="203"/>
      <c r="AZM20" s="203"/>
      <c r="AZN20" s="203"/>
      <c r="AZO20" s="203"/>
      <c r="AZP20" s="203"/>
      <c r="AZQ20" s="203"/>
      <c r="AZR20" s="203"/>
      <c r="AZS20" s="203"/>
      <c r="AZT20" s="203"/>
      <c r="AZU20" s="203"/>
      <c r="AZV20" s="203"/>
      <c r="AZW20" s="203"/>
      <c r="AZX20" s="203"/>
      <c r="AZY20" s="203"/>
      <c r="AZZ20" s="203"/>
      <c r="BAA20" s="203"/>
      <c r="BAB20" s="203"/>
      <c r="BAC20" s="203"/>
      <c r="BAD20" s="203"/>
      <c r="BAE20" s="203"/>
      <c r="BAF20" s="203"/>
      <c r="BAG20" s="203"/>
      <c r="BAH20" s="203"/>
      <c r="BAI20" s="203"/>
      <c r="BAJ20" s="203"/>
      <c r="BAK20" s="203"/>
      <c r="BAL20" s="203"/>
      <c r="BAM20" s="203"/>
      <c r="BAN20" s="203"/>
      <c r="BAO20" s="203"/>
      <c r="BAP20" s="203"/>
      <c r="BAQ20" s="203"/>
      <c r="BAR20" s="203"/>
      <c r="BAS20" s="203"/>
      <c r="BAT20" s="203"/>
      <c r="BAU20" s="203"/>
      <c r="BAV20" s="203"/>
      <c r="BAW20" s="203"/>
      <c r="BAX20" s="203"/>
      <c r="BAY20" s="203"/>
      <c r="BAZ20" s="203"/>
      <c r="BBA20" s="203"/>
      <c r="BBB20" s="203"/>
      <c r="BBC20" s="203"/>
      <c r="BBD20" s="203"/>
      <c r="BBE20" s="203"/>
      <c r="BBF20" s="203"/>
      <c r="BBG20" s="203"/>
      <c r="BBH20" s="203"/>
      <c r="BBI20" s="203"/>
      <c r="BBJ20" s="203"/>
      <c r="BBK20" s="203"/>
      <c r="BBL20" s="203"/>
      <c r="BBM20" s="203"/>
      <c r="BBN20" s="203"/>
      <c r="BBO20" s="203"/>
      <c r="BBP20" s="203"/>
      <c r="BBQ20" s="203"/>
      <c r="BBR20" s="203"/>
      <c r="BBS20" s="203"/>
      <c r="BBT20" s="203"/>
      <c r="BBU20" s="203"/>
      <c r="BBV20" s="203"/>
      <c r="BBW20" s="203"/>
      <c r="BBX20" s="203"/>
      <c r="BBY20" s="203"/>
      <c r="BBZ20" s="203"/>
      <c r="BCA20" s="203"/>
      <c r="BCB20" s="203"/>
      <c r="BCC20" s="203"/>
      <c r="BCD20" s="203"/>
      <c r="BCE20" s="203"/>
      <c r="BCF20" s="203"/>
      <c r="BCG20" s="203"/>
      <c r="BCH20" s="203"/>
      <c r="BCI20" s="203"/>
      <c r="BCJ20" s="203"/>
      <c r="BCK20" s="203"/>
      <c r="BCL20" s="203"/>
      <c r="BCM20" s="203"/>
      <c r="BCN20" s="203"/>
      <c r="BCO20" s="203"/>
      <c r="BCP20" s="203"/>
      <c r="BCQ20" s="203"/>
      <c r="BCR20" s="203"/>
      <c r="BCS20" s="203"/>
      <c r="BCT20" s="203"/>
      <c r="BCU20" s="203"/>
      <c r="BCV20" s="203"/>
      <c r="BCW20" s="203"/>
      <c r="BCX20" s="203"/>
      <c r="BCY20" s="203"/>
      <c r="BCZ20" s="203"/>
      <c r="BDA20" s="203"/>
      <c r="BDB20" s="203"/>
      <c r="BDC20" s="203"/>
      <c r="BDD20" s="203"/>
      <c r="BDE20" s="203"/>
      <c r="BDF20" s="203"/>
      <c r="BDG20" s="203"/>
      <c r="BDH20" s="203"/>
      <c r="BDI20" s="203"/>
      <c r="BDJ20" s="203"/>
      <c r="BDK20" s="203"/>
      <c r="BDL20" s="203"/>
      <c r="BDM20" s="203"/>
      <c r="BDN20" s="203"/>
      <c r="BDO20" s="203"/>
      <c r="BDP20" s="203"/>
      <c r="BDQ20" s="203"/>
      <c r="BDR20" s="203"/>
      <c r="BDS20" s="203"/>
      <c r="BDT20" s="203"/>
      <c r="BDU20" s="203"/>
      <c r="BDV20" s="203"/>
      <c r="BDW20" s="203"/>
      <c r="BDX20" s="203"/>
      <c r="BDY20" s="203"/>
      <c r="BDZ20" s="203"/>
      <c r="BEA20" s="203"/>
      <c r="BEB20" s="203"/>
      <c r="BEC20" s="203"/>
      <c r="BED20" s="203"/>
      <c r="BEE20" s="203"/>
      <c r="BEF20" s="203"/>
      <c r="BEG20" s="203"/>
      <c r="BEH20" s="203"/>
      <c r="BEI20" s="203"/>
      <c r="BEJ20" s="203"/>
      <c r="BEK20" s="203"/>
      <c r="BEL20" s="203"/>
      <c r="BEM20" s="203"/>
      <c r="BEN20" s="203"/>
      <c r="BEO20" s="203"/>
      <c r="BEP20" s="203"/>
      <c r="BEQ20" s="203"/>
      <c r="BER20" s="203"/>
      <c r="BES20" s="203"/>
      <c r="BET20" s="203"/>
      <c r="BEU20" s="203"/>
      <c r="BEV20" s="203"/>
      <c r="BEW20" s="203"/>
      <c r="BEX20" s="203"/>
      <c r="BEY20" s="203"/>
      <c r="BEZ20" s="203"/>
      <c r="BFA20" s="203"/>
      <c r="BFB20" s="203"/>
      <c r="BFC20" s="203"/>
      <c r="BFD20" s="203"/>
      <c r="BFE20" s="203"/>
      <c r="BFF20" s="203"/>
      <c r="BFG20" s="203"/>
      <c r="BFH20" s="203"/>
      <c r="BFI20" s="203"/>
      <c r="BFJ20" s="203"/>
      <c r="BFK20" s="203"/>
      <c r="BFL20" s="203"/>
      <c r="BFM20" s="203"/>
      <c r="BFN20" s="203"/>
      <c r="BFO20" s="203"/>
      <c r="BFP20" s="203"/>
      <c r="BFQ20" s="203"/>
      <c r="BFR20" s="203"/>
      <c r="BFS20" s="203"/>
      <c r="BFT20" s="203"/>
      <c r="BFU20" s="203"/>
      <c r="BFV20" s="203"/>
      <c r="BFW20" s="203"/>
      <c r="BFX20" s="203"/>
      <c r="BFY20" s="203"/>
      <c r="BFZ20" s="203"/>
      <c r="BGA20" s="203"/>
      <c r="BGB20" s="203"/>
      <c r="BGC20" s="203"/>
      <c r="BGD20" s="203"/>
      <c r="BGE20" s="203"/>
      <c r="BGF20" s="203"/>
      <c r="BGG20" s="203"/>
      <c r="BGH20" s="203"/>
      <c r="BGI20" s="203"/>
      <c r="BGJ20" s="203"/>
      <c r="BGK20" s="203"/>
      <c r="BGL20" s="203"/>
      <c r="BGM20" s="203"/>
      <c r="BGN20" s="203"/>
      <c r="BGO20" s="203"/>
      <c r="BGP20" s="203"/>
      <c r="BGQ20" s="203"/>
      <c r="BGR20" s="203"/>
      <c r="BGS20" s="203"/>
      <c r="BGT20" s="203"/>
      <c r="BGU20" s="203"/>
      <c r="BGV20" s="203"/>
      <c r="BGW20" s="203"/>
      <c r="BGX20" s="203"/>
      <c r="BGY20" s="203"/>
      <c r="BGZ20" s="203"/>
      <c r="BHA20" s="203"/>
      <c r="BHB20" s="203"/>
      <c r="BHC20" s="203"/>
      <c r="BHD20" s="203"/>
      <c r="BHE20" s="203"/>
      <c r="BHF20" s="203"/>
      <c r="BHG20" s="203"/>
      <c r="BHH20" s="203"/>
      <c r="BHI20" s="203"/>
      <c r="BHJ20" s="203"/>
      <c r="BHK20" s="203"/>
      <c r="BHL20" s="203"/>
      <c r="BHM20" s="203"/>
      <c r="BHN20" s="203"/>
      <c r="BHO20" s="203"/>
      <c r="BHP20" s="203"/>
      <c r="BHQ20" s="203"/>
      <c r="BHR20" s="203"/>
      <c r="BHS20" s="203"/>
      <c r="BHT20" s="203"/>
      <c r="BHU20" s="203"/>
      <c r="BHV20" s="203"/>
      <c r="BHW20" s="203"/>
      <c r="BHX20" s="203"/>
      <c r="BHY20" s="203"/>
      <c r="BHZ20" s="203"/>
      <c r="BIA20" s="203"/>
      <c r="BIB20" s="203"/>
      <c r="BIC20" s="203"/>
      <c r="BID20" s="203"/>
      <c r="BIE20" s="203"/>
      <c r="BIF20" s="203"/>
      <c r="BIG20" s="203"/>
      <c r="BIH20" s="203"/>
      <c r="BII20" s="203"/>
      <c r="BIJ20" s="203"/>
      <c r="BIK20" s="203"/>
      <c r="BIL20" s="203"/>
      <c r="BIM20" s="203"/>
      <c r="BIN20" s="203"/>
      <c r="BIO20" s="203"/>
      <c r="BIP20" s="203"/>
      <c r="BIQ20" s="203"/>
      <c r="BIR20" s="203"/>
      <c r="BIS20" s="203"/>
      <c r="BIT20" s="203"/>
      <c r="BIU20" s="203"/>
      <c r="BIV20" s="203"/>
      <c r="BIW20" s="203"/>
      <c r="BIX20" s="203"/>
      <c r="BIY20" s="203"/>
      <c r="BIZ20" s="203"/>
      <c r="BJA20" s="203"/>
      <c r="BJB20" s="203"/>
      <c r="BJC20" s="203"/>
      <c r="BJD20" s="203"/>
      <c r="BJE20" s="203"/>
      <c r="BJF20" s="203"/>
      <c r="BJG20" s="203"/>
      <c r="BJH20" s="203"/>
      <c r="BJI20" s="203"/>
      <c r="BJJ20" s="203"/>
      <c r="BJK20" s="203"/>
      <c r="BJL20" s="203"/>
      <c r="BJM20" s="203"/>
      <c r="BJN20" s="203"/>
      <c r="BJO20" s="203"/>
      <c r="BJP20" s="203"/>
      <c r="BJQ20" s="203"/>
      <c r="BJR20" s="203"/>
      <c r="BJS20" s="203"/>
      <c r="BJT20" s="203"/>
      <c r="BJU20" s="203"/>
      <c r="BJV20" s="203"/>
      <c r="BJW20" s="203"/>
      <c r="BJX20" s="203"/>
      <c r="BJY20" s="203"/>
      <c r="BJZ20" s="203"/>
      <c r="BKA20" s="203"/>
      <c r="BKB20" s="203"/>
      <c r="BKC20" s="203"/>
      <c r="BKD20" s="203"/>
      <c r="BKE20" s="203"/>
      <c r="BKF20" s="203"/>
      <c r="BKG20" s="203"/>
      <c r="BKH20" s="203"/>
      <c r="BKI20" s="203"/>
      <c r="BKJ20" s="203"/>
      <c r="BKK20" s="203"/>
      <c r="BKL20" s="203"/>
      <c r="BKM20" s="203"/>
      <c r="BKN20" s="203"/>
      <c r="BKO20" s="203"/>
      <c r="BKP20" s="203"/>
      <c r="BKQ20" s="203"/>
      <c r="BKR20" s="203"/>
      <c r="BKS20" s="203"/>
      <c r="BKT20" s="203"/>
      <c r="BKU20" s="203"/>
      <c r="BKV20" s="203"/>
      <c r="BKW20" s="203"/>
      <c r="BKX20" s="203"/>
      <c r="BKY20" s="203"/>
      <c r="BKZ20" s="203"/>
      <c r="BLA20" s="203"/>
      <c r="BLB20" s="203"/>
      <c r="BLC20" s="203"/>
      <c r="BLD20" s="203"/>
      <c r="BLE20" s="203"/>
      <c r="BLF20" s="203"/>
      <c r="BLG20" s="203"/>
      <c r="BLH20" s="203"/>
      <c r="BLI20" s="203"/>
      <c r="BLJ20" s="203"/>
      <c r="BLK20" s="203"/>
      <c r="BLL20" s="203"/>
      <c r="BLM20" s="203"/>
      <c r="BLN20" s="203"/>
      <c r="BLO20" s="203"/>
      <c r="BLP20" s="203"/>
      <c r="BLQ20" s="203"/>
      <c r="BLR20" s="203"/>
      <c r="BLS20" s="203"/>
      <c r="BLT20" s="203"/>
      <c r="BLU20" s="203"/>
      <c r="BLV20" s="203"/>
      <c r="BLW20" s="203"/>
      <c r="BLX20" s="203"/>
      <c r="BLY20" s="203"/>
      <c r="BLZ20" s="203"/>
      <c r="BMA20" s="203"/>
      <c r="BMB20" s="203"/>
      <c r="BMC20" s="203"/>
      <c r="BMD20" s="203"/>
      <c r="BME20" s="203"/>
      <c r="BMF20" s="203"/>
      <c r="BMG20" s="203"/>
      <c r="BMH20" s="203"/>
      <c r="BMI20" s="203"/>
      <c r="BMJ20" s="203"/>
      <c r="BMK20" s="203"/>
      <c r="BML20" s="203"/>
      <c r="BMM20" s="203"/>
      <c r="BMN20" s="203"/>
      <c r="BMO20" s="203"/>
      <c r="BMP20" s="203"/>
      <c r="BMQ20" s="203"/>
      <c r="BMR20" s="203"/>
      <c r="BMS20" s="203"/>
      <c r="BMT20" s="203"/>
      <c r="BMU20" s="203"/>
      <c r="BMV20" s="203"/>
      <c r="BMW20" s="203"/>
      <c r="BMX20" s="203"/>
      <c r="BMY20" s="203"/>
      <c r="BMZ20" s="203"/>
      <c r="BNA20" s="203"/>
      <c r="BNB20" s="203"/>
      <c r="BNC20" s="203"/>
      <c r="BND20" s="203"/>
      <c r="BNE20" s="203"/>
      <c r="BNF20" s="203"/>
      <c r="BNG20" s="203"/>
      <c r="BNH20" s="203"/>
      <c r="BNI20" s="203"/>
      <c r="BNJ20" s="203"/>
      <c r="BNK20" s="203"/>
      <c r="BNL20" s="203"/>
      <c r="BNM20" s="203"/>
      <c r="BNN20" s="203"/>
      <c r="BNO20" s="203"/>
      <c r="BNP20" s="203"/>
      <c r="BNQ20" s="203"/>
      <c r="BNR20" s="203"/>
      <c r="BNS20" s="203"/>
      <c r="BNT20" s="203"/>
      <c r="BNU20" s="203"/>
      <c r="BNV20" s="203"/>
      <c r="BNW20" s="203"/>
      <c r="BNX20" s="203"/>
      <c r="BNY20" s="203"/>
      <c r="BNZ20" s="203"/>
      <c r="BOA20" s="203"/>
      <c r="BOB20" s="203"/>
      <c r="BOC20" s="203"/>
      <c r="BOD20" s="203"/>
      <c r="BOE20" s="203"/>
      <c r="BOF20" s="203"/>
      <c r="BOG20" s="203"/>
      <c r="BOH20" s="203"/>
      <c r="BOI20" s="203"/>
      <c r="BOJ20" s="203"/>
      <c r="BOK20" s="203"/>
      <c r="BOL20" s="203"/>
      <c r="BOM20" s="203"/>
      <c r="BON20" s="203"/>
      <c r="BOO20" s="203"/>
      <c r="BOP20" s="203"/>
      <c r="BOQ20" s="203"/>
      <c r="BOR20" s="203"/>
      <c r="BOS20" s="203"/>
      <c r="BOT20" s="203"/>
      <c r="BOU20" s="203"/>
      <c r="BOV20" s="203"/>
      <c r="BOW20" s="203"/>
      <c r="BOX20" s="203"/>
      <c r="BOY20" s="203"/>
      <c r="BOZ20" s="203"/>
      <c r="BPA20" s="203"/>
      <c r="BPB20" s="203"/>
      <c r="BPC20" s="203"/>
      <c r="BPD20" s="203"/>
      <c r="BPE20" s="203"/>
      <c r="BPF20" s="203"/>
      <c r="BPG20" s="203"/>
      <c r="BPH20" s="203"/>
      <c r="BPI20" s="203"/>
      <c r="BPJ20" s="203"/>
      <c r="BPK20" s="203"/>
      <c r="BPL20" s="203"/>
      <c r="BPM20" s="203"/>
      <c r="BPN20" s="203"/>
      <c r="BPO20" s="203"/>
      <c r="BPP20" s="203"/>
      <c r="BPQ20" s="203"/>
      <c r="BPR20" s="203"/>
      <c r="BPS20" s="203"/>
      <c r="BPT20" s="203"/>
      <c r="BPU20" s="203"/>
      <c r="BPV20" s="203"/>
      <c r="BPW20" s="203"/>
      <c r="BPX20" s="203"/>
      <c r="BPY20" s="203"/>
      <c r="BPZ20" s="203"/>
      <c r="BQA20" s="203"/>
      <c r="BQB20" s="203"/>
      <c r="BQC20" s="203"/>
      <c r="BQD20" s="203"/>
      <c r="BQE20" s="203"/>
      <c r="BQF20" s="203"/>
      <c r="BQG20" s="203"/>
      <c r="BQH20" s="203"/>
      <c r="BQI20" s="203"/>
      <c r="BQJ20" s="203"/>
      <c r="BQK20" s="203"/>
      <c r="BQL20" s="203"/>
      <c r="BQM20" s="203"/>
      <c r="BQN20" s="203"/>
      <c r="BQO20" s="203"/>
      <c r="BQP20" s="203"/>
      <c r="BQQ20" s="203"/>
      <c r="BQR20" s="203"/>
      <c r="BQS20" s="203"/>
      <c r="BQT20" s="203"/>
      <c r="BQU20" s="203"/>
      <c r="BQV20" s="203"/>
      <c r="BQW20" s="203"/>
      <c r="BQX20" s="203"/>
      <c r="BQY20" s="203"/>
      <c r="BQZ20" s="203"/>
      <c r="BRA20" s="203"/>
      <c r="BRB20" s="203"/>
      <c r="BRC20" s="203"/>
      <c r="BRD20" s="203"/>
      <c r="BRE20" s="203"/>
      <c r="BRF20" s="203"/>
      <c r="BRG20" s="203"/>
      <c r="BRH20" s="203"/>
      <c r="BRI20" s="203"/>
      <c r="BRJ20" s="203"/>
      <c r="BRK20" s="203"/>
      <c r="BRL20" s="203"/>
      <c r="BRM20" s="203"/>
      <c r="BRN20" s="203"/>
      <c r="BRO20" s="203"/>
      <c r="BRP20" s="203"/>
      <c r="BRQ20" s="203"/>
      <c r="BRR20" s="203"/>
      <c r="BRS20" s="203"/>
      <c r="BRT20" s="203"/>
      <c r="BRU20" s="203"/>
      <c r="BRV20" s="203"/>
      <c r="BRW20" s="203"/>
      <c r="BRX20" s="203"/>
      <c r="BRY20" s="203"/>
      <c r="BRZ20" s="203"/>
      <c r="BSA20" s="203"/>
      <c r="BSB20" s="203"/>
      <c r="BSC20" s="203"/>
      <c r="BSD20" s="203"/>
      <c r="BSE20" s="203"/>
      <c r="BSF20" s="203"/>
      <c r="BSG20" s="203"/>
      <c r="BSH20" s="203"/>
      <c r="BSI20" s="203"/>
      <c r="BSJ20" s="203"/>
      <c r="BSK20" s="203"/>
      <c r="BSL20" s="203"/>
      <c r="BSM20" s="203"/>
      <c r="BSN20" s="203"/>
      <c r="BSO20" s="203"/>
      <c r="BSP20" s="203"/>
      <c r="BSQ20" s="203"/>
      <c r="BSR20" s="203"/>
      <c r="BSS20" s="203"/>
      <c r="BST20" s="203"/>
      <c r="BSU20" s="203"/>
      <c r="BSV20" s="203"/>
      <c r="BSW20" s="203"/>
      <c r="BSX20" s="203"/>
      <c r="BSY20" s="203"/>
      <c r="BSZ20" s="203"/>
      <c r="BTA20" s="203"/>
      <c r="BTB20" s="203"/>
      <c r="BTC20" s="203"/>
      <c r="BTD20" s="203"/>
      <c r="BTE20" s="203"/>
      <c r="BTF20" s="203"/>
      <c r="BTG20" s="203"/>
      <c r="BTH20" s="203"/>
      <c r="BTI20" s="203"/>
      <c r="BTJ20" s="203"/>
      <c r="BTK20" s="203"/>
      <c r="BTL20" s="203"/>
      <c r="BTM20" s="203"/>
      <c r="BTN20" s="203"/>
      <c r="BTO20" s="203"/>
      <c r="BTP20" s="203"/>
      <c r="BTQ20" s="203"/>
      <c r="BTR20" s="203"/>
      <c r="BTS20" s="203"/>
      <c r="BTT20" s="203"/>
      <c r="BTU20" s="203"/>
      <c r="BTV20" s="203"/>
      <c r="BTW20" s="203"/>
      <c r="BTX20" s="203"/>
      <c r="BTY20" s="203"/>
      <c r="BTZ20" s="203"/>
      <c r="BUA20" s="203"/>
      <c r="BUB20" s="203"/>
      <c r="BUC20" s="203"/>
      <c r="BUD20" s="203"/>
      <c r="BUE20" s="203"/>
      <c r="BUF20" s="203"/>
      <c r="BUG20" s="203"/>
      <c r="BUH20" s="203"/>
      <c r="BUI20" s="203"/>
      <c r="BUJ20" s="203"/>
      <c r="BUK20" s="203"/>
      <c r="BUL20" s="203"/>
      <c r="BUM20" s="203"/>
      <c r="BUN20" s="203"/>
      <c r="BUO20" s="203"/>
      <c r="BUP20" s="203"/>
      <c r="BUQ20" s="203"/>
      <c r="BUR20" s="203"/>
      <c r="BUS20" s="203"/>
      <c r="BUT20" s="203"/>
      <c r="BUU20" s="203"/>
      <c r="BUV20" s="203"/>
      <c r="BUW20" s="203"/>
      <c r="BUX20" s="203"/>
      <c r="BUY20" s="203"/>
      <c r="BUZ20" s="203"/>
      <c r="BVA20" s="203"/>
      <c r="BVB20" s="203"/>
      <c r="BVC20" s="203"/>
      <c r="BVD20" s="203"/>
      <c r="BVE20" s="203"/>
      <c r="BVF20" s="203"/>
      <c r="BVG20" s="203"/>
      <c r="BVH20" s="203"/>
      <c r="BVI20" s="203"/>
      <c r="BVJ20" s="203"/>
      <c r="BVK20" s="203"/>
      <c r="BVL20" s="203"/>
      <c r="BVM20" s="203"/>
      <c r="BVN20" s="203"/>
      <c r="BVO20" s="203"/>
      <c r="BVP20" s="203"/>
      <c r="BVQ20" s="203"/>
      <c r="BVR20" s="203"/>
      <c r="BVS20" s="203"/>
      <c r="BVT20" s="203"/>
      <c r="BVU20" s="203"/>
      <c r="BVV20" s="203"/>
      <c r="BVW20" s="203"/>
      <c r="BVX20" s="203"/>
      <c r="BVY20" s="203"/>
      <c r="BVZ20" s="203"/>
      <c r="BWA20" s="203"/>
      <c r="BWB20" s="203"/>
      <c r="BWC20" s="203"/>
      <c r="BWD20" s="203"/>
      <c r="BWE20" s="203"/>
      <c r="BWF20" s="203"/>
      <c r="BWG20" s="203"/>
      <c r="BWH20" s="203"/>
      <c r="BWI20" s="203"/>
      <c r="BWJ20" s="203"/>
      <c r="BWK20" s="203"/>
      <c r="BWL20" s="203"/>
      <c r="BWM20" s="203"/>
      <c r="BWN20" s="203"/>
      <c r="BWO20" s="203"/>
      <c r="BWP20" s="203"/>
      <c r="BWQ20" s="203"/>
      <c r="BWR20" s="203"/>
      <c r="BWS20" s="203"/>
      <c r="BWT20" s="203"/>
      <c r="BWU20" s="203"/>
      <c r="BWV20" s="203"/>
      <c r="BWW20" s="203"/>
      <c r="BWX20" s="203"/>
      <c r="BWY20" s="203"/>
      <c r="BWZ20" s="203"/>
      <c r="BXA20" s="203"/>
      <c r="BXB20" s="203"/>
      <c r="BXC20" s="203"/>
      <c r="BXD20" s="203"/>
      <c r="BXE20" s="203"/>
      <c r="BXF20" s="203"/>
      <c r="BXG20" s="203"/>
      <c r="BXH20" s="203"/>
      <c r="BXI20" s="203"/>
      <c r="BXJ20" s="203"/>
      <c r="BXK20" s="203"/>
      <c r="BXL20" s="203"/>
      <c r="BXM20" s="203"/>
      <c r="BXN20" s="203"/>
      <c r="BXO20" s="203"/>
      <c r="BXP20" s="203"/>
      <c r="BXQ20" s="203"/>
      <c r="BXR20" s="203"/>
      <c r="BXS20" s="203"/>
      <c r="BXT20" s="203"/>
      <c r="BXU20" s="203"/>
      <c r="BXV20" s="203"/>
      <c r="BXW20" s="203"/>
      <c r="BXX20" s="203"/>
      <c r="BXY20" s="203"/>
      <c r="BXZ20" s="203"/>
      <c r="BYA20" s="203"/>
      <c r="BYB20" s="203"/>
      <c r="BYC20" s="203"/>
      <c r="BYD20" s="203"/>
      <c r="BYE20" s="203"/>
      <c r="BYF20" s="203"/>
      <c r="BYG20" s="203"/>
      <c r="BYH20" s="203"/>
      <c r="BYI20" s="203"/>
      <c r="BYJ20" s="203"/>
      <c r="BYK20" s="203"/>
      <c r="BYL20" s="203"/>
      <c r="BYM20" s="203"/>
      <c r="BYN20" s="203"/>
      <c r="BYO20" s="203"/>
      <c r="BYP20" s="203"/>
      <c r="BYQ20" s="203"/>
      <c r="BYR20" s="203"/>
      <c r="BYS20" s="203"/>
      <c r="BYT20" s="203"/>
      <c r="BYU20" s="203"/>
      <c r="BYV20" s="203"/>
      <c r="BYW20" s="203"/>
      <c r="BYX20" s="203"/>
      <c r="BYY20" s="203"/>
      <c r="BYZ20" s="203"/>
      <c r="BZA20" s="203"/>
      <c r="BZB20" s="203"/>
      <c r="BZC20" s="203"/>
      <c r="BZD20" s="203"/>
      <c r="BZE20" s="203"/>
      <c r="BZF20" s="203"/>
      <c r="BZG20" s="203"/>
      <c r="BZH20" s="203"/>
      <c r="BZI20" s="203"/>
      <c r="BZJ20" s="203"/>
      <c r="BZK20" s="203"/>
      <c r="BZL20" s="203"/>
      <c r="BZM20" s="203"/>
      <c r="BZN20" s="203"/>
      <c r="BZO20" s="203"/>
      <c r="BZP20" s="203"/>
      <c r="BZQ20" s="203"/>
      <c r="BZR20" s="203"/>
      <c r="BZS20" s="203"/>
      <c r="BZT20" s="203"/>
      <c r="BZU20" s="203"/>
      <c r="BZV20" s="203"/>
      <c r="BZW20" s="203"/>
      <c r="BZX20" s="203"/>
      <c r="BZY20" s="203"/>
      <c r="BZZ20" s="203"/>
      <c r="CAA20" s="203"/>
      <c r="CAB20" s="203"/>
      <c r="CAC20" s="203"/>
      <c r="CAD20" s="203"/>
      <c r="CAE20" s="203"/>
      <c r="CAF20" s="203"/>
      <c r="CAG20" s="203"/>
      <c r="CAH20" s="203"/>
      <c r="CAI20" s="203"/>
      <c r="CAJ20" s="203"/>
      <c r="CAK20" s="203"/>
      <c r="CAL20" s="203"/>
      <c r="CAM20" s="203"/>
      <c r="CAN20" s="203"/>
      <c r="CAO20" s="203"/>
      <c r="CAP20" s="203"/>
      <c r="CAQ20" s="203"/>
      <c r="CAR20" s="203"/>
      <c r="CAS20" s="203"/>
      <c r="CAT20" s="203"/>
      <c r="CAU20" s="203"/>
      <c r="CAV20" s="203"/>
      <c r="CAW20" s="203"/>
      <c r="CAX20" s="203"/>
      <c r="CAY20" s="203"/>
      <c r="CAZ20" s="203"/>
      <c r="CBA20" s="203"/>
      <c r="CBB20" s="203"/>
      <c r="CBC20" s="203"/>
      <c r="CBD20" s="203"/>
      <c r="CBE20" s="203"/>
      <c r="CBF20" s="203"/>
      <c r="CBG20" s="203"/>
      <c r="CBH20" s="203"/>
      <c r="CBI20" s="203"/>
      <c r="CBJ20" s="203"/>
      <c r="CBK20" s="203"/>
      <c r="CBL20" s="203"/>
      <c r="CBM20" s="203"/>
      <c r="CBN20" s="203"/>
      <c r="CBO20" s="203"/>
      <c r="CBP20" s="203"/>
      <c r="CBQ20" s="203"/>
      <c r="CBR20" s="203"/>
      <c r="CBS20" s="203"/>
      <c r="CBT20" s="203"/>
      <c r="CBU20" s="203"/>
      <c r="CBV20" s="203"/>
      <c r="CBW20" s="203"/>
      <c r="CBX20" s="203"/>
      <c r="CBY20" s="203"/>
      <c r="CBZ20" s="203"/>
      <c r="CCA20" s="203"/>
      <c r="CCB20" s="203"/>
      <c r="CCC20" s="203"/>
      <c r="CCD20" s="203"/>
      <c r="CCE20" s="203"/>
      <c r="CCF20" s="203"/>
      <c r="CCG20" s="203"/>
      <c r="CCH20" s="203"/>
      <c r="CCI20" s="203"/>
      <c r="CCJ20" s="203"/>
      <c r="CCK20" s="203"/>
      <c r="CCL20" s="203"/>
      <c r="CCM20" s="203"/>
      <c r="CCN20" s="203"/>
      <c r="CCO20" s="203"/>
      <c r="CCP20" s="203"/>
      <c r="CCQ20" s="203"/>
      <c r="CCR20" s="203"/>
      <c r="CCS20" s="203"/>
      <c r="CCT20" s="203"/>
      <c r="CCU20" s="203"/>
      <c r="CCV20" s="203"/>
      <c r="CCW20" s="203"/>
      <c r="CCX20" s="203"/>
      <c r="CCY20" s="203"/>
      <c r="CCZ20" s="203"/>
      <c r="CDA20" s="203"/>
      <c r="CDB20" s="203"/>
      <c r="CDC20" s="203"/>
      <c r="CDD20" s="203"/>
      <c r="CDE20" s="203"/>
      <c r="CDF20" s="203"/>
      <c r="CDG20" s="203"/>
      <c r="CDH20" s="203"/>
      <c r="CDI20" s="203"/>
      <c r="CDJ20" s="203"/>
      <c r="CDK20" s="203"/>
      <c r="CDL20" s="203"/>
      <c r="CDM20" s="203"/>
      <c r="CDN20" s="203"/>
      <c r="CDO20" s="203"/>
      <c r="CDP20" s="203"/>
      <c r="CDQ20" s="203"/>
      <c r="CDR20" s="203"/>
      <c r="CDS20" s="203"/>
      <c r="CDT20" s="203"/>
      <c r="CDU20" s="203"/>
      <c r="CDV20" s="203"/>
      <c r="CDW20" s="203"/>
      <c r="CDX20" s="203"/>
      <c r="CDY20" s="203"/>
      <c r="CDZ20" s="203"/>
      <c r="CEA20" s="203"/>
      <c r="CEB20" s="203"/>
      <c r="CEC20" s="203"/>
      <c r="CED20" s="203"/>
      <c r="CEE20" s="203"/>
      <c r="CEF20" s="203"/>
      <c r="CEG20" s="203"/>
      <c r="CEH20" s="203"/>
      <c r="CEI20" s="203"/>
      <c r="CEJ20" s="203"/>
      <c r="CEK20" s="203"/>
      <c r="CEL20" s="203"/>
      <c r="CEM20" s="203"/>
      <c r="CEN20" s="203"/>
      <c r="CEO20" s="203"/>
      <c r="CEP20" s="203"/>
      <c r="CEQ20" s="203"/>
      <c r="CER20" s="203"/>
      <c r="CES20" s="203"/>
      <c r="CET20" s="203"/>
      <c r="CEU20" s="203"/>
      <c r="CEV20" s="203"/>
      <c r="CEW20" s="203"/>
      <c r="CEX20" s="203"/>
      <c r="CEY20" s="203"/>
      <c r="CEZ20" s="203"/>
      <c r="CFA20" s="203"/>
      <c r="CFB20" s="203"/>
      <c r="CFC20" s="203"/>
      <c r="CFD20" s="203"/>
      <c r="CFE20" s="203"/>
      <c r="CFF20" s="203"/>
      <c r="CFG20" s="203"/>
      <c r="CFH20" s="203"/>
      <c r="CFI20" s="203"/>
      <c r="CFJ20" s="203"/>
      <c r="CFK20" s="203"/>
      <c r="CFL20" s="203"/>
      <c r="CFM20" s="203"/>
      <c r="CFN20" s="203"/>
      <c r="CFO20" s="203"/>
      <c r="CFP20" s="203"/>
      <c r="CFQ20" s="203"/>
      <c r="CFR20" s="203"/>
      <c r="CFS20" s="203"/>
      <c r="CFT20" s="203"/>
      <c r="CFU20" s="203"/>
      <c r="CFV20" s="203"/>
      <c r="CFW20" s="203"/>
      <c r="CFX20" s="203"/>
      <c r="CFY20" s="203"/>
      <c r="CFZ20" s="203"/>
      <c r="CGA20" s="203"/>
      <c r="CGB20" s="203"/>
      <c r="CGC20" s="203"/>
      <c r="CGD20" s="203"/>
      <c r="CGE20" s="203"/>
      <c r="CGF20" s="203"/>
      <c r="CGG20" s="203"/>
      <c r="CGH20" s="203"/>
      <c r="CGI20" s="203"/>
      <c r="CGJ20" s="203"/>
      <c r="CGK20" s="203"/>
      <c r="CGL20" s="203"/>
      <c r="CGM20" s="203"/>
      <c r="CGN20" s="203"/>
      <c r="CGO20" s="203"/>
      <c r="CGP20" s="203"/>
      <c r="CGQ20" s="203"/>
      <c r="CGR20" s="203"/>
      <c r="CGS20" s="203"/>
      <c r="CGT20" s="203"/>
      <c r="CGU20" s="203"/>
      <c r="CGV20" s="203"/>
      <c r="CGW20" s="203"/>
      <c r="CGX20" s="203"/>
      <c r="CGY20" s="203"/>
      <c r="CGZ20" s="203"/>
      <c r="CHA20" s="203"/>
      <c r="CHB20" s="203"/>
      <c r="CHC20" s="203"/>
      <c r="CHD20" s="203"/>
      <c r="CHE20" s="203"/>
      <c r="CHF20" s="203"/>
      <c r="CHG20" s="203"/>
      <c r="CHH20" s="203"/>
      <c r="CHI20" s="203"/>
      <c r="CHJ20" s="203"/>
      <c r="CHK20" s="203"/>
      <c r="CHL20" s="203"/>
      <c r="CHM20" s="203"/>
      <c r="CHN20" s="203"/>
      <c r="CHO20" s="203"/>
      <c r="CHP20" s="203"/>
      <c r="CHQ20" s="203"/>
      <c r="CHR20" s="203"/>
      <c r="CHS20" s="203"/>
      <c r="CHT20" s="203"/>
      <c r="CHU20" s="203"/>
      <c r="CHV20" s="203"/>
      <c r="CHW20" s="203"/>
      <c r="CHX20" s="203"/>
      <c r="CHY20" s="203"/>
      <c r="CHZ20" s="203"/>
      <c r="CIA20" s="203"/>
      <c r="CIB20" s="203"/>
      <c r="CIC20" s="203"/>
      <c r="CID20" s="203"/>
      <c r="CIE20" s="203"/>
      <c r="CIF20" s="203"/>
      <c r="CIG20" s="203"/>
      <c r="CIH20" s="203"/>
      <c r="CII20" s="203"/>
      <c r="CIJ20" s="203"/>
      <c r="CIK20" s="203"/>
      <c r="CIL20" s="203"/>
      <c r="CIM20" s="203"/>
      <c r="CIN20" s="203"/>
      <c r="CIO20" s="203"/>
      <c r="CIP20" s="203"/>
      <c r="CIQ20" s="203"/>
      <c r="CIR20" s="203"/>
      <c r="CIS20" s="203"/>
      <c r="CIT20" s="203"/>
      <c r="CIU20" s="203"/>
      <c r="CIV20" s="203"/>
      <c r="CIW20" s="203"/>
      <c r="CIX20" s="203"/>
      <c r="CIY20" s="203"/>
      <c r="CIZ20" s="203"/>
      <c r="CJA20" s="203"/>
      <c r="CJB20" s="203"/>
      <c r="CJC20" s="203"/>
      <c r="CJD20" s="203"/>
      <c r="CJE20" s="203"/>
      <c r="CJF20" s="203"/>
      <c r="CJG20" s="203"/>
      <c r="CJH20" s="203"/>
      <c r="CJI20" s="203"/>
      <c r="CJJ20" s="203"/>
      <c r="CJK20" s="203"/>
      <c r="CJL20" s="203"/>
      <c r="CJM20" s="203"/>
      <c r="CJN20" s="203"/>
      <c r="CJO20" s="203"/>
      <c r="CJP20" s="203"/>
      <c r="CJQ20" s="203"/>
      <c r="CJR20" s="203"/>
      <c r="CJS20" s="203"/>
      <c r="CJT20" s="203"/>
      <c r="CJU20" s="203"/>
      <c r="CJV20" s="203"/>
      <c r="CJW20" s="203"/>
      <c r="CJX20" s="203"/>
      <c r="CJY20" s="203"/>
      <c r="CJZ20" s="203"/>
      <c r="CKA20" s="203"/>
      <c r="CKB20" s="203"/>
      <c r="CKC20" s="203"/>
      <c r="CKD20" s="203"/>
      <c r="CKE20" s="203"/>
      <c r="CKF20" s="203"/>
      <c r="CKG20" s="203"/>
      <c r="CKH20" s="203"/>
      <c r="CKI20" s="203"/>
      <c r="CKJ20" s="203"/>
      <c r="CKK20" s="203"/>
      <c r="CKL20" s="203"/>
      <c r="CKM20" s="203"/>
      <c r="CKN20" s="203"/>
      <c r="CKO20" s="203"/>
      <c r="CKP20" s="203"/>
      <c r="CKQ20" s="203"/>
      <c r="CKR20" s="203"/>
      <c r="CKS20" s="203"/>
      <c r="CKT20" s="203"/>
      <c r="CKU20" s="203"/>
      <c r="CKV20" s="203"/>
      <c r="CKW20" s="203"/>
      <c r="CKX20" s="203"/>
      <c r="CKY20" s="203"/>
      <c r="CKZ20" s="203"/>
      <c r="CLA20" s="203"/>
      <c r="CLB20" s="203"/>
      <c r="CLC20" s="203"/>
      <c r="CLD20" s="203"/>
      <c r="CLE20" s="203"/>
      <c r="CLF20" s="203"/>
      <c r="CLG20" s="203"/>
      <c r="CLH20" s="203"/>
      <c r="CLI20" s="203"/>
      <c r="CLJ20" s="203"/>
      <c r="CLK20" s="203"/>
      <c r="CLL20" s="203"/>
      <c r="CLM20" s="203"/>
      <c r="CLN20" s="203"/>
      <c r="CLO20" s="203"/>
      <c r="CLP20" s="203"/>
      <c r="CLQ20" s="203"/>
      <c r="CLR20" s="203"/>
      <c r="CLS20" s="203"/>
      <c r="CLT20" s="203"/>
      <c r="CLU20" s="203"/>
      <c r="CLV20" s="203"/>
      <c r="CLW20" s="203"/>
      <c r="CLX20" s="203"/>
      <c r="CLY20" s="203"/>
      <c r="CLZ20" s="203"/>
      <c r="CMA20" s="203"/>
      <c r="CMB20" s="203"/>
      <c r="CMC20" s="203"/>
      <c r="CMD20" s="203"/>
      <c r="CME20" s="203"/>
      <c r="CMF20" s="203"/>
      <c r="CMG20" s="203"/>
      <c r="CMH20" s="203"/>
      <c r="CMI20" s="203"/>
      <c r="CMJ20" s="203"/>
      <c r="CMK20" s="203"/>
      <c r="CML20" s="203"/>
      <c r="CMM20" s="203"/>
      <c r="CMN20" s="203"/>
      <c r="CMO20" s="203"/>
      <c r="CMP20" s="203"/>
      <c r="CMQ20" s="203"/>
      <c r="CMR20" s="203"/>
      <c r="CMS20" s="203"/>
      <c r="CMT20" s="203"/>
      <c r="CMU20" s="203"/>
      <c r="CMV20" s="203"/>
      <c r="CMW20" s="203"/>
      <c r="CMX20" s="203"/>
      <c r="CMY20" s="203"/>
      <c r="CMZ20" s="203"/>
      <c r="CNA20" s="203"/>
      <c r="CNB20" s="203"/>
      <c r="CNC20" s="203"/>
      <c r="CND20" s="203"/>
      <c r="CNE20" s="203"/>
      <c r="CNF20" s="203"/>
      <c r="CNG20" s="203"/>
      <c r="CNH20" s="203"/>
      <c r="CNI20" s="203"/>
      <c r="CNJ20" s="203"/>
      <c r="CNK20" s="203"/>
      <c r="CNL20" s="203"/>
      <c r="CNM20" s="203"/>
      <c r="CNN20" s="203"/>
      <c r="CNO20" s="203"/>
      <c r="CNP20" s="203"/>
      <c r="CNQ20" s="203"/>
      <c r="CNR20" s="203"/>
      <c r="CNS20" s="203"/>
      <c r="CNT20" s="203"/>
      <c r="CNU20" s="203"/>
      <c r="CNV20" s="203"/>
      <c r="CNW20" s="203"/>
      <c r="CNX20" s="203"/>
      <c r="CNY20" s="203"/>
      <c r="CNZ20" s="203"/>
      <c r="COA20" s="203"/>
      <c r="COB20" s="203"/>
      <c r="COC20" s="203"/>
      <c r="COD20" s="203"/>
      <c r="COE20" s="203"/>
      <c r="COF20" s="203"/>
      <c r="COG20" s="203"/>
      <c r="COH20" s="203"/>
      <c r="COI20" s="203"/>
      <c r="COJ20" s="203"/>
      <c r="COK20" s="203"/>
      <c r="COL20" s="203"/>
      <c r="COM20" s="203"/>
      <c r="CON20" s="203"/>
      <c r="COO20" s="203"/>
      <c r="COP20" s="203"/>
      <c r="COQ20" s="203"/>
      <c r="COR20" s="203"/>
      <c r="COS20" s="203"/>
      <c r="COT20" s="203"/>
      <c r="COU20" s="203"/>
      <c r="COV20" s="203"/>
      <c r="COW20" s="203"/>
      <c r="COX20" s="203"/>
      <c r="COY20" s="203"/>
      <c r="COZ20" s="203"/>
      <c r="CPA20" s="203"/>
      <c r="CPB20" s="203"/>
      <c r="CPC20" s="203"/>
      <c r="CPD20" s="203"/>
      <c r="CPE20" s="203"/>
      <c r="CPF20" s="203"/>
      <c r="CPG20" s="203"/>
      <c r="CPH20" s="203"/>
      <c r="CPI20" s="203"/>
      <c r="CPJ20" s="203"/>
      <c r="CPK20" s="203"/>
      <c r="CPL20" s="203"/>
      <c r="CPM20" s="203"/>
      <c r="CPN20" s="203"/>
      <c r="CPO20" s="203"/>
      <c r="CPP20" s="203"/>
      <c r="CPQ20" s="203"/>
      <c r="CPR20" s="203"/>
      <c r="CPS20" s="203"/>
      <c r="CPT20" s="203"/>
      <c r="CPU20" s="203"/>
      <c r="CPV20" s="203"/>
      <c r="CPW20" s="203"/>
      <c r="CPX20" s="203"/>
      <c r="CPY20" s="203"/>
      <c r="CPZ20" s="203"/>
      <c r="CQA20" s="203"/>
      <c r="CQB20" s="203"/>
      <c r="CQC20" s="203"/>
      <c r="CQD20" s="203"/>
      <c r="CQE20" s="203"/>
      <c r="CQF20" s="203"/>
      <c r="CQG20" s="203"/>
      <c r="CQH20" s="203"/>
      <c r="CQI20" s="203"/>
      <c r="CQJ20" s="203"/>
      <c r="CQK20" s="203"/>
      <c r="CQL20" s="203"/>
      <c r="CQM20" s="203"/>
      <c r="CQN20" s="203"/>
      <c r="CQO20" s="203"/>
      <c r="CQP20" s="203"/>
      <c r="CQQ20" s="203"/>
      <c r="CQR20" s="203"/>
      <c r="CQS20" s="203"/>
      <c r="CQT20" s="203"/>
      <c r="CQU20" s="203"/>
      <c r="CQV20" s="203"/>
      <c r="CQW20" s="203"/>
      <c r="CQX20" s="203"/>
      <c r="CQY20" s="203"/>
      <c r="CQZ20" s="203"/>
      <c r="CRA20" s="203"/>
      <c r="CRB20" s="203"/>
      <c r="CRC20" s="203"/>
      <c r="CRD20" s="203"/>
      <c r="CRE20" s="203"/>
      <c r="CRF20" s="203"/>
      <c r="CRG20" s="203"/>
      <c r="CRH20" s="203"/>
      <c r="CRI20" s="203"/>
      <c r="CRJ20" s="203"/>
      <c r="CRK20" s="203"/>
      <c r="CRL20" s="203"/>
      <c r="CRM20" s="203"/>
      <c r="CRN20" s="203"/>
      <c r="CRO20" s="203"/>
      <c r="CRP20" s="203"/>
      <c r="CRQ20" s="203"/>
      <c r="CRR20" s="203"/>
      <c r="CRS20" s="203"/>
      <c r="CRT20" s="203"/>
      <c r="CRU20" s="203"/>
      <c r="CRV20" s="203"/>
      <c r="CRW20" s="203"/>
      <c r="CRX20" s="203"/>
      <c r="CRY20" s="203"/>
      <c r="CRZ20" s="203"/>
      <c r="CSA20" s="203"/>
      <c r="CSB20" s="203"/>
      <c r="CSC20" s="203"/>
      <c r="CSD20" s="203"/>
      <c r="CSE20" s="203"/>
      <c r="CSF20" s="203"/>
      <c r="CSG20" s="203"/>
      <c r="CSH20" s="203"/>
      <c r="CSI20" s="203"/>
      <c r="CSJ20" s="203"/>
      <c r="CSK20" s="203"/>
      <c r="CSL20" s="203"/>
      <c r="CSM20" s="203"/>
      <c r="CSN20" s="203"/>
      <c r="CSO20" s="203"/>
      <c r="CSP20" s="203"/>
      <c r="CSQ20" s="203"/>
      <c r="CSR20" s="203"/>
      <c r="CSS20" s="203"/>
      <c r="CST20" s="203"/>
      <c r="CSU20" s="203"/>
      <c r="CSV20" s="203"/>
      <c r="CSW20" s="203"/>
      <c r="CSX20" s="203"/>
      <c r="CSY20" s="203"/>
      <c r="CSZ20" s="203"/>
      <c r="CTA20" s="203"/>
      <c r="CTB20" s="203"/>
      <c r="CTC20" s="203"/>
      <c r="CTD20" s="203"/>
      <c r="CTE20" s="203"/>
      <c r="CTF20" s="203"/>
      <c r="CTG20" s="203"/>
      <c r="CTH20" s="203"/>
      <c r="CTI20" s="203"/>
      <c r="CTJ20" s="203"/>
      <c r="CTK20" s="203"/>
      <c r="CTL20" s="203"/>
      <c r="CTM20" s="203"/>
      <c r="CTN20" s="203"/>
      <c r="CTO20" s="203"/>
      <c r="CTP20" s="203"/>
      <c r="CTQ20" s="203"/>
      <c r="CTR20" s="203"/>
      <c r="CTS20" s="203"/>
      <c r="CTT20" s="203"/>
      <c r="CTU20" s="203"/>
      <c r="CTV20" s="203"/>
      <c r="CTW20" s="203"/>
      <c r="CTX20" s="203"/>
      <c r="CTY20" s="203"/>
      <c r="CTZ20" s="203"/>
      <c r="CUA20" s="203"/>
      <c r="CUB20" s="203"/>
      <c r="CUC20" s="203"/>
      <c r="CUD20" s="203"/>
      <c r="CUE20" s="203"/>
      <c r="CUF20" s="203"/>
      <c r="CUG20" s="203"/>
      <c r="CUH20" s="203"/>
      <c r="CUI20" s="203"/>
      <c r="CUJ20" s="203"/>
      <c r="CUK20" s="203"/>
      <c r="CUL20" s="203"/>
      <c r="CUM20" s="203"/>
      <c r="CUN20" s="203"/>
      <c r="CUO20" s="203"/>
      <c r="CUP20" s="203"/>
      <c r="CUQ20" s="203"/>
      <c r="CUR20" s="203"/>
      <c r="CUS20" s="203"/>
      <c r="CUT20" s="203"/>
      <c r="CUU20" s="203"/>
      <c r="CUV20" s="203"/>
      <c r="CUW20" s="203"/>
      <c r="CUX20" s="203"/>
      <c r="CUY20" s="203"/>
      <c r="CUZ20" s="203"/>
      <c r="CVA20" s="203"/>
      <c r="CVB20" s="203"/>
      <c r="CVC20" s="203"/>
      <c r="CVD20" s="203"/>
      <c r="CVE20" s="203"/>
      <c r="CVF20" s="203"/>
      <c r="CVG20" s="203"/>
      <c r="CVH20" s="203"/>
      <c r="CVI20" s="203"/>
      <c r="CVJ20" s="203"/>
      <c r="CVK20" s="203"/>
      <c r="CVL20" s="203"/>
      <c r="CVM20" s="203"/>
      <c r="CVN20" s="203"/>
      <c r="CVO20" s="203"/>
      <c r="CVP20" s="203"/>
      <c r="CVQ20" s="203"/>
      <c r="CVR20" s="203"/>
      <c r="CVS20" s="203"/>
      <c r="CVT20" s="203"/>
      <c r="CVU20" s="203"/>
      <c r="CVV20" s="203"/>
      <c r="CVW20" s="203"/>
      <c r="CVX20" s="203"/>
      <c r="CVY20" s="203"/>
      <c r="CVZ20" s="203"/>
      <c r="CWA20" s="203"/>
      <c r="CWB20" s="203"/>
      <c r="CWC20" s="203"/>
      <c r="CWD20" s="203"/>
      <c r="CWE20" s="203"/>
      <c r="CWF20" s="203"/>
      <c r="CWG20" s="203"/>
      <c r="CWH20" s="203"/>
      <c r="CWI20" s="203"/>
      <c r="CWJ20" s="203"/>
      <c r="CWK20" s="203"/>
      <c r="CWL20" s="203"/>
      <c r="CWM20" s="203"/>
      <c r="CWN20" s="203"/>
      <c r="CWO20" s="203"/>
      <c r="CWP20" s="203"/>
      <c r="CWQ20" s="203"/>
      <c r="CWR20" s="203"/>
      <c r="CWS20" s="203"/>
      <c r="CWT20" s="203"/>
      <c r="CWU20" s="203"/>
      <c r="CWV20" s="203"/>
      <c r="CWW20" s="203"/>
      <c r="CWX20" s="203"/>
      <c r="CWY20" s="203"/>
      <c r="CWZ20" s="203"/>
      <c r="CXA20" s="203"/>
      <c r="CXB20" s="203"/>
      <c r="CXC20" s="203"/>
      <c r="CXD20" s="203"/>
      <c r="CXE20" s="203"/>
      <c r="CXF20" s="203"/>
      <c r="CXG20" s="203"/>
      <c r="CXH20" s="203"/>
      <c r="CXI20" s="203"/>
      <c r="CXJ20" s="203"/>
      <c r="CXK20" s="203"/>
      <c r="CXL20" s="203"/>
      <c r="CXM20" s="203"/>
      <c r="CXN20" s="203"/>
      <c r="CXO20" s="203"/>
      <c r="CXP20" s="203"/>
      <c r="CXQ20" s="203"/>
      <c r="CXR20" s="203"/>
      <c r="CXS20" s="203"/>
      <c r="CXT20" s="203"/>
      <c r="CXU20" s="203"/>
      <c r="CXV20" s="203"/>
      <c r="CXW20" s="203"/>
      <c r="CXX20" s="203"/>
      <c r="CXY20" s="203"/>
      <c r="CXZ20" s="203"/>
      <c r="CYA20" s="203"/>
      <c r="CYB20" s="203"/>
      <c r="CYC20" s="203"/>
      <c r="CYD20" s="203"/>
      <c r="CYE20" s="203"/>
      <c r="CYF20" s="203"/>
      <c r="CYG20" s="203"/>
      <c r="CYH20" s="203"/>
      <c r="CYI20" s="203"/>
      <c r="CYJ20" s="203"/>
      <c r="CYK20" s="203"/>
      <c r="CYL20" s="203"/>
      <c r="CYM20" s="203"/>
      <c r="CYN20" s="203"/>
      <c r="CYO20" s="203"/>
      <c r="CYP20" s="203"/>
      <c r="CYQ20" s="203"/>
      <c r="CYR20" s="203"/>
      <c r="CYS20" s="203"/>
      <c r="CYT20" s="203"/>
      <c r="CYU20" s="203"/>
      <c r="CYV20" s="203"/>
      <c r="CYW20" s="203"/>
      <c r="CYX20" s="203"/>
      <c r="CYY20" s="203"/>
      <c r="CYZ20" s="203"/>
      <c r="CZA20" s="203"/>
      <c r="CZB20" s="203"/>
      <c r="CZC20" s="203"/>
      <c r="CZD20" s="203"/>
      <c r="CZE20" s="203"/>
      <c r="CZF20" s="203"/>
      <c r="CZG20" s="203"/>
      <c r="CZH20" s="203"/>
      <c r="CZI20" s="203"/>
      <c r="CZJ20" s="203"/>
      <c r="CZK20" s="203"/>
      <c r="CZL20" s="203"/>
      <c r="CZM20" s="203"/>
      <c r="CZN20" s="203"/>
      <c r="CZO20" s="203"/>
      <c r="CZP20" s="203"/>
      <c r="CZQ20" s="203"/>
      <c r="CZR20" s="203"/>
      <c r="CZS20" s="203"/>
      <c r="CZT20" s="203"/>
      <c r="CZU20" s="203"/>
      <c r="CZV20" s="203"/>
      <c r="CZW20" s="203"/>
      <c r="CZX20" s="203"/>
      <c r="CZY20" s="203"/>
      <c r="CZZ20" s="203"/>
      <c r="DAA20" s="203"/>
      <c r="DAB20" s="203"/>
      <c r="DAC20" s="203"/>
      <c r="DAD20" s="203"/>
      <c r="DAE20" s="203"/>
      <c r="DAF20" s="203"/>
      <c r="DAG20" s="203"/>
      <c r="DAH20" s="203"/>
      <c r="DAI20" s="203"/>
      <c r="DAJ20" s="203"/>
      <c r="DAK20" s="203"/>
      <c r="DAL20" s="203"/>
      <c r="DAM20" s="203"/>
      <c r="DAN20" s="203"/>
      <c r="DAO20" s="203"/>
      <c r="DAP20" s="203"/>
      <c r="DAQ20" s="203"/>
      <c r="DAR20" s="203"/>
      <c r="DAS20" s="203"/>
      <c r="DAT20" s="203"/>
      <c r="DAU20" s="203"/>
      <c r="DAV20" s="203"/>
      <c r="DAW20" s="203"/>
      <c r="DAX20" s="203"/>
      <c r="DAY20" s="203"/>
      <c r="DAZ20" s="203"/>
      <c r="DBA20" s="203"/>
      <c r="DBB20" s="203"/>
      <c r="DBC20" s="203"/>
      <c r="DBD20" s="203"/>
      <c r="DBE20" s="203"/>
      <c r="DBF20" s="203"/>
      <c r="DBG20" s="203"/>
      <c r="DBH20" s="203"/>
      <c r="DBI20" s="203"/>
      <c r="DBJ20" s="203"/>
      <c r="DBK20" s="203"/>
      <c r="DBL20" s="203"/>
      <c r="DBM20" s="203"/>
      <c r="DBN20" s="203"/>
      <c r="DBO20" s="203"/>
      <c r="DBP20" s="203"/>
      <c r="DBQ20" s="203"/>
      <c r="DBR20" s="203"/>
      <c r="DBS20" s="203"/>
      <c r="DBT20" s="203"/>
      <c r="DBU20" s="203"/>
      <c r="DBV20" s="203"/>
      <c r="DBW20" s="203"/>
      <c r="DBX20" s="203"/>
      <c r="DBY20" s="203"/>
      <c r="DBZ20" s="203"/>
      <c r="DCA20" s="203"/>
      <c r="DCB20" s="203"/>
      <c r="DCC20" s="203"/>
      <c r="DCD20" s="203"/>
      <c r="DCE20" s="203"/>
      <c r="DCF20" s="203"/>
      <c r="DCG20" s="203"/>
      <c r="DCH20" s="203"/>
      <c r="DCI20" s="203"/>
      <c r="DCJ20" s="203"/>
      <c r="DCK20" s="203"/>
      <c r="DCL20" s="203"/>
      <c r="DCM20" s="203"/>
      <c r="DCN20" s="203"/>
      <c r="DCO20" s="203"/>
      <c r="DCP20" s="203"/>
      <c r="DCQ20" s="203"/>
      <c r="DCR20" s="203"/>
      <c r="DCS20" s="203"/>
      <c r="DCT20" s="203"/>
      <c r="DCU20" s="203"/>
      <c r="DCV20" s="203"/>
      <c r="DCW20" s="203"/>
      <c r="DCX20" s="203"/>
      <c r="DCY20" s="203"/>
      <c r="DCZ20" s="203"/>
      <c r="DDA20" s="203"/>
      <c r="DDB20" s="203"/>
      <c r="DDC20" s="203"/>
      <c r="DDD20" s="203"/>
      <c r="DDE20" s="203"/>
      <c r="DDF20" s="203"/>
      <c r="DDG20" s="203"/>
      <c r="DDH20" s="203"/>
      <c r="DDI20" s="203"/>
      <c r="DDJ20" s="203"/>
      <c r="DDK20" s="203"/>
      <c r="DDL20" s="203"/>
      <c r="DDM20" s="203"/>
      <c r="DDN20" s="203"/>
      <c r="DDO20" s="203"/>
      <c r="DDP20" s="203"/>
      <c r="DDQ20" s="203"/>
      <c r="DDR20" s="203"/>
      <c r="DDS20" s="203"/>
      <c r="DDT20" s="203"/>
      <c r="DDU20" s="203"/>
      <c r="DDV20" s="203"/>
      <c r="DDW20" s="203"/>
      <c r="DDX20" s="203"/>
      <c r="DDY20" s="203"/>
      <c r="DDZ20" s="203"/>
      <c r="DEA20" s="203"/>
      <c r="DEB20" s="203"/>
      <c r="DEC20" s="203"/>
      <c r="DED20" s="203"/>
      <c r="DEE20" s="203"/>
      <c r="DEF20" s="203"/>
      <c r="DEG20" s="203"/>
      <c r="DEH20" s="203"/>
      <c r="DEI20" s="203"/>
      <c r="DEJ20" s="203"/>
      <c r="DEK20" s="203"/>
      <c r="DEL20" s="203"/>
      <c r="DEM20" s="203"/>
      <c r="DEN20" s="203"/>
      <c r="DEO20" s="203"/>
      <c r="DEP20" s="203"/>
      <c r="DEQ20" s="203"/>
      <c r="DER20" s="203"/>
      <c r="DES20" s="203"/>
      <c r="DET20" s="203"/>
      <c r="DEU20" s="203"/>
      <c r="DEV20" s="203"/>
      <c r="DEW20" s="203"/>
      <c r="DEX20" s="203"/>
      <c r="DEY20" s="203"/>
      <c r="DEZ20" s="203"/>
      <c r="DFA20" s="203"/>
      <c r="DFB20" s="203"/>
      <c r="DFC20" s="203"/>
      <c r="DFD20" s="203"/>
      <c r="DFE20" s="203"/>
      <c r="DFF20" s="203"/>
      <c r="DFG20" s="203"/>
      <c r="DFH20" s="203"/>
      <c r="DFI20" s="203"/>
      <c r="DFJ20" s="203"/>
      <c r="DFK20" s="203"/>
      <c r="DFL20" s="203"/>
      <c r="DFM20" s="203"/>
      <c r="DFN20" s="203"/>
      <c r="DFO20" s="203"/>
      <c r="DFP20" s="203"/>
      <c r="DFQ20" s="203"/>
      <c r="DFR20" s="203"/>
      <c r="DFS20" s="203"/>
      <c r="DFT20" s="203"/>
      <c r="DFU20" s="203"/>
      <c r="DFV20" s="203"/>
      <c r="DFW20" s="203"/>
      <c r="DFX20" s="203"/>
      <c r="DFY20" s="203"/>
      <c r="DFZ20" s="203"/>
      <c r="DGA20" s="203"/>
      <c r="DGB20" s="203"/>
      <c r="DGC20" s="203"/>
      <c r="DGD20" s="203"/>
      <c r="DGE20" s="203"/>
      <c r="DGF20" s="203"/>
      <c r="DGG20" s="203"/>
      <c r="DGH20" s="203"/>
      <c r="DGI20" s="203"/>
      <c r="DGJ20" s="203"/>
      <c r="DGK20" s="203"/>
      <c r="DGL20" s="203"/>
      <c r="DGM20" s="203"/>
      <c r="DGN20" s="203"/>
      <c r="DGO20" s="203"/>
      <c r="DGP20" s="203"/>
      <c r="DGQ20" s="203"/>
      <c r="DGR20" s="203"/>
      <c r="DGS20" s="203"/>
      <c r="DGT20" s="203"/>
      <c r="DGU20" s="203"/>
      <c r="DGV20" s="203"/>
      <c r="DGW20" s="203"/>
      <c r="DGX20" s="203"/>
      <c r="DGY20" s="203"/>
      <c r="DGZ20" s="203"/>
      <c r="DHA20" s="203"/>
      <c r="DHB20" s="203"/>
      <c r="DHC20" s="203"/>
      <c r="DHD20" s="203"/>
      <c r="DHE20" s="203"/>
      <c r="DHF20" s="203"/>
      <c r="DHG20" s="203"/>
      <c r="DHH20" s="203"/>
      <c r="DHI20" s="203"/>
      <c r="DHJ20" s="203"/>
      <c r="DHK20" s="203"/>
      <c r="DHL20" s="203"/>
      <c r="DHM20" s="203"/>
      <c r="DHN20" s="203"/>
      <c r="DHO20" s="203"/>
      <c r="DHP20" s="203"/>
      <c r="DHQ20" s="203"/>
      <c r="DHR20" s="203"/>
      <c r="DHS20" s="203"/>
      <c r="DHT20" s="203"/>
      <c r="DHU20" s="203"/>
      <c r="DHV20" s="203"/>
      <c r="DHW20" s="203"/>
      <c r="DHX20" s="203"/>
      <c r="DHY20" s="203"/>
      <c r="DHZ20" s="203"/>
      <c r="DIA20" s="203"/>
      <c r="DIB20" s="203"/>
      <c r="DIC20" s="203"/>
      <c r="DID20" s="203"/>
      <c r="DIE20" s="203"/>
      <c r="DIF20" s="203"/>
      <c r="DIG20" s="203"/>
      <c r="DIH20" s="203"/>
      <c r="DII20" s="203"/>
      <c r="DIJ20" s="203"/>
      <c r="DIK20" s="203"/>
      <c r="DIL20" s="203"/>
      <c r="DIM20" s="203"/>
      <c r="DIN20" s="203"/>
      <c r="DIO20" s="203"/>
      <c r="DIP20" s="203"/>
      <c r="DIQ20" s="203"/>
      <c r="DIR20" s="203"/>
      <c r="DIS20" s="203"/>
      <c r="DIT20" s="203"/>
      <c r="DIU20" s="203"/>
      <c r="DIV20" s="203"/>
      <c r="DIW20" s="203"/>
      <c r="DIX20" s="203"/>
      <c r="DIY20" s="203"/>
      <c r="DIZ20" s="203"/>
      <c r="DJA20" s="203"/>
      <c r="DJB20" s="203"/>
      <c r="DJC20" s="203"/>
      <c r="DJD20" s="203"/>
      <c r="DJE20" s="203"/>
      <c r="DJF20" s="203"/>
      <c r="DJG20" s="203"/>
      <c r="DJH20" s="203"/>
      <c r="DJI20" s="203"/>
      <c r="DJJ20" s="203"/>
      <c r="DJK20" s="203"/>
      <c r="DJL20" s="203"/>
      <c r="DJM20" s="203"/>
      <c r="DJN20" s="203"/>
      <c r="DJO20" s="203"/>
      <c r="DJP20" s="203"/>
      <c r="DJQ20" s="203"/>
      <c r="DJR20" s="203"/>
      <c r="DJS20" s="203"/>
      <c r="DJT20" s="203"/>
      <c r="DJU20" s="203"/>
      <c r="DJV20" s="203"/>
      <c r="DJW20" s="203"/>
      <c r="DJX20" s="203"/>
      <c r="DJY20" s="203"/>
      <c r="DJZ20" s="203"/>
      <c r="DKA20" s="203"/>
      <c r="DKB20" s="203"/>
      <c r="DKC20" s="203"/>
      <c r="DKD20" s="203"/>
      <c r="DKE20" s="203"/>
      <c r="DKF20" s="203"/>
      <c r="DKG20" s="203"/>
      <c r="DKH20" s="203"/>
      <c r="DKI20" s="203"/>
      <c r="DKJ20" s="203"/>
      <c r="DKK20" s="203"/>
      <c r="DKL20" s="203"/>
      <c r="DKM20" s="203"/>
      <c r="DKN20" s="203"/>
      <c r="DKO20" s="203"/>
      <c r="DKP20" s="203"/>
      <c r="DKQ20" s="203"/>
      <c r="DKR20" s="203"/>
      <c r="DKS20" s="203"/>
      <c r="DKT20" s="203"/>
      <c r="DKU20" s="203"/>
      <c r="DKV20" s="203"/>
      <c r="DKW20" s="203"/>
      <c r="DKX20" s="203"/>
      <c r="DKY20" s="203"/>
      <c r="DKZ20" s="203"/>
      <c r="DLA20" s="203"/>
      <c r="DLB20" s="203"/>
      <c r="DLC20" s="203"/>
      <c r="DLD20" s="203"/>
      <c r="DLE20" s="203"/>
      <c r="DLF20" s="203"/>
      <c r="DLG20" s="203"/>
      <c r="DLH20" s="203"/>
      <c r="DLI20" s="203"/>
      <c r="DLJ20" s="203"/>
      <c r="DLK20" s="203"/>
      <c r="DLL20" s="203"/>
      <c r="DLM20" s="203"/>
      <c r="DLN20" s="203"/>
      <c r="DLO20" s="203"/>
      <c r="DLP20" s="203"/>
      <c r="DLQ20" s="203"/>
      <c r="DLR20" s="203"/>
      <c r="DLS20" s="203"/>
      <c r="DLT20" s="203"/>
      <c r="DLU20" s="203"/>
      <c r="DLV20" s="203"/>
      <c r="DLW20" s="203"/>
      <c r="DLX20" s="203"/>
      <c r="DLY20" s="203"/>
      <c r="DLZ20" s="203"/>
      <c r="DMA20" s="203"/>
      <c r="DMB20" s="203"/>
      <c r="DMC20" s="203"/>
      <c r="DMD20" s="203"/>
      <c r="DME20" s="203"/>
      <c r="DMF20" s="203"/>
      <c r="DMG20" s="203"/>
      <c r="DMH20" s="203"/>
      <c r="DMI20" s="203"/>
      <c r="DMJ20" s="203"/>
      <c r="DMK20" s="203"/>
      <c r="DML20" s="203"/>
      <c r="DMM20" s="203"/>
      <c r="DMN20" s="203"/>
      <c r="DMO20" s="203"/>
      <c r="DMP20" s="203"/>
      <c r="DMQ20" s="203"/>
      <c r="DMR20" s="203"/>
      <c r="DMS20" s="203"/>
      <c r="DMT20" s="203"/>
      <c r="DMU20" s="203"/>
      <c r="DMV20" s="203"/>
      <c r="DMW20" s="203"/>
      <c r="DMX20" s="203"/>
      <c r="DMY20" s="203"/>
      <c r="DMZ20" s="203"/>
      <c r="DNA20" s="203"/>
      <c r="DNB20" s="203"/>
      <c r="DNC20" s="203"/>
      <c r="DND20" s="203"/>
      <c r="DNE20" s="203"/>
      <c r="DNF20" s="203"/>
      <c r="DNG20" s="203"/>
      <c r="DNH20" s="203"/>
      <c r="DNI20" s="203"/>
      <c r="DNJ20" s="203"/>
      <c r="DNK20" s="203"/>
      <c r="DNL20" s="203"/>
      <c r="DNM20" s="203"/>
      <c r="DNN20" s="203"/>
      <c r="DNO20" s="203"/>
      <c r="DNP20" s="203"/>
      <c r="DNQ20" s="203"/>
      <c r="DNR20" s="203"/>
      <c r="DNS20" s="203"/>
      <c r="DNT20" s="203"/>
      <c r="DNU20" s="203"/>
      <c r="DNV20" s="203"/>
      <c r="DNW20" s="203"/>
      <c r="DNX20" s="203"/>
      <c r="DNY20" s="203"/>
      <c r="DNZ20" s="203"/>
      <c r="DOA20" s="203"/>
      <c r="DOB20" s="203"/>
      <c r="DOC20" s="203"/>
      <c r="DOD20" s="203"/>
      <c r="DOE20" s="203"/>
      <c r="DOF20" s="203"/>
      <c r="DOG20" s="203"/>
      <c r="DOH20" s="203"/>
      <c r="DOI20" s="203"/>
      <c r="DOJ20" s="203"/>
      <c r="DOK20" s="203"/>
      <c r="DOL20" s="203"/>
      <c r="DOM20" s="203"/>
      <c r="DON20" s="203"/>
      <c r="DOO20" s="203"/>
      <c r="DOP20" s="203"/>
      <c r="DOQ20" s="203"/>
      <c r="DOR20" s="203"/>
      <c r="DOS20" s="203"/>
      <c r="DOT20" s="203"/>
      <c r="DOU20" s="203"/>
      <c r="DOV20" s="203"/>
      <c r="DOW20" s="203"/>
      <c r="DOX20" s="203"/>
      <c r="DOY20" s="203"/>
      <c r="DOZ20" s="203"/>
      <c r="DPA20" s="203"/>
      <c r="DPB20" s="203"/>
      <c r="DPC20" s="203"/>
      <c r="DPD20" s="203"/>
      <c r="DPE20" s="203"/>
      <c r="DPF20" s="203"/>
      <c r="DPG20" s="203"/>
      <c r="DPH20" s="203"/>
      <c r="DPI20" s="203"/>
      <c r="DPJ20" s="203"/>
      <c r="DPK20" s="203"/>
      <c r="DPL20" s="203"/>
      <c r="DPM20" s="203"/>
      <c r="DPN20" s="203"/>
      <c r="DPO20" s="203"/>
      <c r="DPP20" s="203"/>
      <c r="DPQ20" s="203"/>
      <c r="DPR20" s="203"/>
      <c r="DPS20" s="203"/>
      <c r="DPT20" s="203"/>
      <c r="DPU20" s="203"/>
      <c r="DPV20" s="203"/>
      <c r="DPW20" s="203"/>
      <c r="DPX20" s="203"/>
      <c r="DPY20" s="203"/>
      <c r="DPZ20" s="203"/>
      <c r="DQA20" s="203"/>
      <c r="DQB20" s="203"/>
      <c r="DQC20" s="203"/>
      <c r="DQD20" s="203"/>
      <c r="DQE20" s="203"/>
      <c r="DQF20" s="203"/>
      <c r="DQG20" s="203"/>
      <c r="DQH20" s="203"/>
      <c r="DQI20" s="203"/>
      <c r="DQJ20" s="203"/>
      <c r="DQK20" s="203"/>
      <c r="DQL20" s="203"/>
      <c r="DQM20" s="203"/>
      <c r="DQN20" s="203"/>
      <c r="DQO20" s="203"/>
      <c r="DQP20" s="203"/>
      <c r="DQQ20" s="203"/>
      <c r="DQR20" s="203"/>
      <c r="DQS20" s="203"/>
      <c r="DQT20" s="203"/>
      <c r="DQU20" s="203"/>
      <c r="DQV20" s="203"/>
      <c r="DQW20" s="203"/>
      <c r="DQX20" s="203"/>
      <c r="DQY20" s="203"/>
      <c r="DQZ20" s="203"/>
      <c r="DRA20" s="203"/>
      <c r="DRB20" s="203"/>
      <c r="DRC20" s="203"/>
      <c r="DRD20" s="203"/>
      <c r="DRE20" s="203"/>
      <c r="DRF20" s="203"/>
      <c r="DRG20" s="203"/>
      <c r="DRH20" s="203"/>
      <c r="DRI20" s="203"/>
      <c r="DRJ20" s="203"/>
      <c r="DRK20" s="203"/>
      <c r="DRL20" s="203"/>
      <c r="DRM20" s="203"/>
      <c r="DRN20" s="203"/>
      <c r="DRO20" s="203"/>
      <c r="DRP20" s="203"/>
      <c r="DRQ20" s="203"/>
      <c r="DRR20" s="203"/>
      <c r="DRS20" s="203"/>
      <c r="DRT20" s="203"/>
      <c r="DRU20" s="203"/>
      <c r="DRV20" s="203"/>
      <c r="DRW20" s="203"/>
      <c r="DRX20" s="203"/>
      <c r="DRY20" s="203"/>
      <c r="DRZ20" s="203"/>
      <c r="DSA20" s="203"/>
      <c r="DSB20" s="203"/>
      <c r="DSC20" s="203"/>
      <c r="DSD20" s="203"/>
      <c r="DSE20" s="203"/>
      <c r="DSF20" s="203"/>
      <c r="DSG20" s="203"/>
      <c r="DSH20" s="203"/>
      <c r="DSI20" s="203"/>
      <c r="DSJ20" s="203"/>
      <c r="DSK20" s="203"/>
      <c r="DSL20" s="203"/>
      <c r="DSM20" s="203"/>
      <c r="DSN20" s="203"/>
      <c r="DSO20" s="203"/>
      <c r="DSP20" s="203"/>
      <c r="DSQ20" s="203"/>
      <c r="DSR20" s="203"/>
      <c r="DSS20" s="203"/>
      <c r="DST20" s="203"/>
      <c r="DSU20" s="203"/>
      <c r="DSV20" s="203"/>
      <c r="DSW20" s="203"/>
      <c r="DSX20" s="203"/>
      <c r="DSY20" s="203"/>
      <c r="DSZ20" s="203"/>
      <c r="DTA20" s="203"/>
      <c r="DTB20" s="203"/>
      <c r="DTC20" s="203"/>
      <c r="DTD20" s="203"/>
      <c r="DTE20" s="203"/>
      <c r="DTF20" s="203"/>
      <c r="DTG20" s="203"/>
      <c r="DTH20" s="203"/>
      <c r="DTI20" s="203"/>
      <c r="DTJ20" s="203"/>
      <c r="DTK20" s="203"/>
      <c r="DTL20" s="203"/>
      <c r="DTM20" s="203"/>
      <c r="DTN20" s="203"/>
      <c r="DTO20" s="203"/>
      <c r="DTP20" s="203"/>
      <c r="DTQ20" s="203"/>
      <c r="DTR20" s="203"/>
      <c r="DTS20" s="203"/>
      <c r="DTT20" s="203"/>
      <c r="DTU20" s="203"/>
      <c r="DTV20" s="203"/>
      <c r="DTW20" s="203"/>
      <c r="DTX20" s="203"/>
      <c r="DTY20" s="203"/>
      <c r="DTZ20" s="203"/>
      <c r="DUA20" s="203"/>
      <c r="DUB20" s="203"/>
      <c r="DUC20" s="203"/>
      <c r="DUD20" s="203"/>
      <c r="DUE20" s="203"/>
      <c r="DUF20" s="203"/>
      <c r="DUG20" s="203"/>
      <c r="DUH20" s="203"/>
      <c r="DUI20" s="203"/>
      <c r="DUJ20" s="203"/>
      <c r="DUK20" s="203"/>
      <c r="DUL20" s="203"/>
      <c r="DUM20" s="203"/>
      <c r="DUN20" s="203"/>
      <c r="DUO20" s="203"/>
      <c r="DUP20" s="203"/>
      <c r="DUQ20" s="203"/>
      <c r="DUR20" s="203"/>
      <c r="DUS20" s="203"/>
      <c r="DUT20" s="203"/>
      <c r="DUU20" s="203"/>
      <c r="DUV20" s="203"/>
      <c r="DUW20" s="203"/>
      <c r="DUX20" s="203"/>
      <c r="DUY20" s="203"/>
      <c r="DUZ20" s="203"/>
      <c r="DVA20" s="203"/>
      <c r="DVB20" s="203"/>
      <c r="DVC20" s="203"/>
      <c r="DVD20" s="203"/>
      <c r="DVE20" s="203"/>
      <c r="DVF20" s="203"/>
      <c r="DVG20" s="203"/>
      <c r="DVH20" s="203"/>
      <c r="DVI20" s="203"/>
      <c r="DVJ20" s="203"/>
      <c r="DVK20" s="203"/>
      <c r="DVL20" s="203"/>
      <c r="DVM20" s="203"/>
      <c r="DVN20" s="203"/>
      <c r="DVO20" s="203"/>
      <c r="DVP20" s="203"/>
      <c r="DVQ20" s="203"/>
      <c r="DVR20" s="203"/>
      <c r="DVS20" s="203"/>
      <c r="DVT20" s="203"/>
      <c r="DVU20" s="203"/>
      <c r="DVV20" s="203"/>
      <c r="DVW20" s="203"/>
      <c r="DVX20" s="203"/>
      <c r="DVY20" s="203"/>
      <c r="DVZ20" s="203"/>
      <c r="DWA20" s="203"/>
      <c r="DWB20" s="203"/>
      <c r="DWC20" s="203"/>
      <c r="DWD20" s="203"/>
      <c r="DWE20" s="203"/>
      <c r="DWF20" s="203"/>
      <c r="DWG20" s="203"/>
      <c r="DWH20" s="203"/>
      <c r="DWI20" s="203"/>
      <c r="DWJ20" s="203"/>
      <c r="DWK20" s="203"/>
      <c r="DWL20" s="203"/>
      <c r="DWM20" s="203"/>
      <c r="DWN20" s="203"/>
      <c r="DWO20" s="203"/>
      <c r="DWP20" s="203"/>
      <c r="DWQ20" s="203"/>
      <c r="DWR20" s="203"/>
      <c r="DWS20" s="203"/>
      <c r="DWT20" s="203"/>
      <c r="DWU20" s="203"/>
      <c r="DWV20" s="203"/>
      <c r="DWW20" s="203"/>
      <c r="DWX20" s="203"/>
      <c r="DWY20" s="203"/>
      <c r="DWZ20" s="203"/>
      <c r="DXA20" s="203"/>
      <c r="DXB20" s="203"/>
      <c r="DXC20" s="203"/>
      <c r="DXD20" s="203"/>
      <c r="DXE20" s="203"/>
      <c r="DXF20" s="203"/>
      <c r="DXG20" s="203"/>
      <c r="DXH20" s="203"/>
      <c r="DXI20" s="203"/>
      <c r="DXJ20" s="203"/>
      <c r="DXK20" s="203"/>
      <c r="DXL20" s="203"/>
      <c r="DXM20" s="203"/>
      <c r="DXN20" s="203"/>
      <c r="DXO20" s="203"/>
      <c r="DXP20" s="203"/>
      <c r="DXQ20" s="203"/>
      <c r="DXR20" s="203"/>
      <c r="DXS20" s="203"/>
      <c r="DXT20" s="203"/>
      <c r="DXU20" s="203"/>
      <c r="DXV20" s="203"/>
      <c r="DXW20" s="203"/>
      <c r="DXX20" s="203"/>
      <c r="DXY20" s="203"/>
      <c r="DXZ20" s="203"/>
      <c r="DYA20" s="203"/>
      <c r="DYB20" s="203"/>
      <c r="DYC20" s="203"/>
      <c r="DYD20" s="203"/>
      <c r="DYE20" s="203"/>
      <c r="DYF20" s="203"/>
      <c r="DYG20" s="203"/>
      <c r="DYH20" s="203"/>
      <c r="DYI20" s="203"/>
      <c r="DYJ20" s="203"/>
      <c r="DYK20" s="203"/>
      <c r="DYL20" s="203"/>
      <c r="DYM20" s="203"/>
      <c r="DYN20" s="203"/>
      <c r="DYO20" s="203"/>
      <c r="DYP20" s="203"/>
      <c r="DYQ20" s="203"/>
      <c r="DYR20" s="203"/>
      <c r="DYS20" s="203"/>
      <c r="DYT20" s="203"/>
      <c r="DYU20" s="203"/>
      <c r="DYV20" s="203"/>
      <c r="DYW20" s="203"/>
      <c r="DYX20" s="203"/>
      <c r="DYY20" s="203"/>
      <c r="DYZ20" s="203"/>
      <c r="DZA20" s="203"/>
      <c r="DZB20" s="203"/>
      <c r="DZC20" s="203"/>
      <c r="DZD20" s="203"/>
      <c r="DZE20" s="203"/>
      <c r="DZF20" s="203"/>
      <c r="DZG20" s="203"/>
      <c r="DZH20" s="203"/>
      <c r="DZI20" s="203"/>
      <c r="DZJ20" s="203"/>
      <c r="DZK20" s="203"/>
      <c r="DZL20" s="203"/>
      <c r="DZM20" s="203"/>
      <c r="DZN20" s="203"/>
      <c r="DZO20" s="203"/>
      <c r="DZP20" s="203"/>
      <c r="DZQ20" s="203"/>
      <c r="DZR20" s="203"/>
      <c r="DZS20" s="203"/>
      <c r="DZT20" s="203"/>
      <c r="DZU20" s="203"/>
      <c r="DZV20" s="203"/>
      <c r="DZW20" s="203"/>
      <c r="DZX20" s="203"/>
      <c r="DZY20" s="203"/>
      <c r="DZZ20" s="203"/>
      <c r="EAA20" s="203"/>
      <c r="EAB20" s="203"/>
      <c r="EAC20" s="203"/>
      <c r="EAD20" s="203"/>
      <c r="EAE20" s="203"/>
      <c r="EAF20" s="203"/>
      <c r="EAG20" s="203"/>
      <c r="EAH20" s="203"/>
      <c r="EAI20" s="203"/>
      <c r="EAJ20" s="203"/>
      <c r="EAK20" s="203"/>
      <c r="EAL20" s="203"/>
      <c r="EAM20" s="203"/>
      <c r="EAN20" s="203"/>
      <c r="EAO20" s="203"/>
      <c r="EAP20" s="203"/>
      <c r="EAQ20" s="203"/>
      <c r="EAR20" s="203"/>
      <c r="EAS20" s="203"/>
      <c r="EAT20" s="203"/>
      <c r="EAU20" s="203"/>
      <c r="EAV20" s="203"/>
      <c r="EAW20" s="203"/>
      <c r="EAX20" s="203"/>
      <c r="EAY20" s="203"/>
      <c r="EAZ20" s="203"/>
      <c r="EBA20" s="203"/>
      <c r="EBB20" s="203"/>
      <c r="EBC20" s="203"/>
      <c r="EBD20" s="203"/>
      <c r="EBE20" s="203"/>
      <c r="EBF20" s="203"/>
      <c r="EBG20" s="203"/>
      <c r="EBH20" s="203"/>
      <c r="EBI20" s="203"/>
      <c r="EBJ20" s="203"/>
      <c r="EBK20" s="203"/>
      <c r="EBL20" s="203"/>
      <c r="EBM20" s="203"/>
      <c r="EBN20" s="203"/>
      <c r="EBO20" s="203"/>
      <c r="EBP20" s="203"/>
      <c r="EBQ20" s="203"/>
      <c r="EBR20" s="203"/>
      <c r="EBS20" s="203"/>
      <c r="EBT20" s="203"/>
      <c r="EBU20" s="203"/>
      <c r="EBV20" s="203"/>
      <c r="EBW20" s="203"/>
      <c r="EBX20" s="203"/>
      <c r="EBY20" s="203"/>
      <c r="EBZ20" s="203"/>
      <c r="ECA20" s="203"/>
      <c r="ECB20" s="203"/>
      <c r="ECC20" s="203"/>
      <c r="ECD20" s="203"/>
      <c r="ECE20" s="203"/>
      <c r="ECF20" s="203"/>
      <c r="ECG20" s="203"/>
      <c r="ECH20" s="203"/>
      <c r="ECI20" s="203"/>
      <c r="ECJ20" s="203"/>
      <c r="ECK20" s="203"/>
      <c r="ECL20" s="203"/>
      <c r="ECM20" s="203"/>
      <c r="ECN20" s="203"/>
      <c r="ECO20" s="203"/>
      <c r="ECP20" s="203"/>
      <c r="ECQ20" s="203"/>
      <c r="ECR20" s="203"/>
      <c r="ECS20" s="203"/>
      <c r="ECT20" s="203"/>
      <c r="ECU20" s="203"/>
      <c r="ECV20" s="203"/>
      <c r="ECW20" s="203"/>
      <c r="ECX20" s="203"/>
      <c r="ECY20" s="203"/>
      <c r="ECZ20" s="203"/>
      <c r="EDA20" s="203"/>
      <c r="EDB20" s="203"/>
      <c r="EDC20" s="203"/>
      <c r="EDD20" s="203"/>
      <c r="EDE20" s="203"/>
      <c r="EDF20" s="203"/>
      <c r="EDG20" s="203"/>
      <c r="EDH20" s="203"/>
      <c r="EDI20" s="203"/>
      <c r="EDJ20" s="203"/>
      <c r="EDK20" s="203"/>
      <c r="EDL20" s="203"/>
      <c r="EDM20" s="203"/>
      <c r="EDN20" s="203"/>
      <c r="EDO20" s="203"/>
      <c r="EDP20" s="203"/>
      <c r="EDQ20" s="203"/>
      <c r="EDR20" s="203"/>
      <c r="EDS20" s="203"/>
      <c r="EDT20" s="203"/>
      <c r="EDU20" s="203"/>
      <c r="EDV20" s="203"/>
      <c r="EDW20" s="203"/>
      <c r="EDX20" s="203"/>
      <c r="EDY20" s="203"/>
      <c r="EDZ20" s="203"/>
      <c r="EEA20" s="203"/>
      <c r="EEB20" s="203"/>
      <c r="EEC20" s="203"/>
      <c r="EED20" s="203"/>
      <c r="EEE20" s="203"/>
      <c r="EEF20" s="203"/>
      <c r="EEG20" s="203"/>
      <c r="EEH20" s="203"/>
      <c r="EEI20" s="203"/>
      <c r="EEJ20" s="203"/>
      <c r="EEK20" s="203"/>
      <c r="EEL20" s="203"/>
      <c r="EEM20" s="203"/>
      <c r="EEN20" s="203"/>
      <c r="EEO20" s="203"/>
      <c r="EEP20" s="203"/>
      <c r="EEQ20" s="203"/>
      <c r="EER20" s="203"/>
      <c r="EES20" s="203"/>
      <c r="EET20" s="203"/>
      <c r="EEU20" s="203"/>
      <c r="EEV20" s="203"/>
      <c r="EEW20" s="203"/>
      <c r="EEX20" s="203"/>
      <c r="EEY20" s="203"/>
      <c r="EEZ20" s="203"/>
      <c r="EFA20" s="203"/>
      <c r="EFB20" s="203"/>
      <c r="EFC20" s="203"/>
      <c r="EFD20" s="203"/>
      <c r="EFE20" s="203"/>
      <c r="EFF20" s="203"/>
      <c r="EFG20" s="203"/>
      <c r="EFH20" s="203"/>
      <c r="EFI20" s="203"/>
      <c r="EFJ20" s="203"/>
      <c r="EFK20" s="203"/>
      <c r="EFL20" s="203"/>
      <c r="EFM20" s="203"/>
      <c r="EFN20" s="203"/>
      <c r="EFO20" s="203"/>
      <c r="EFP20" s="203"/>
      <c r="EFQ20" s="203"/>
      <c r="EFR20" s="203"/>
      <c r="EFS20" s="203"/>
      <c r="EFT20" s="203"/>
      <c r="EFU20" s="203"/>
      <c r="EFV20" s="203"/>
      <c r="EFW20" s="203"/>
      <c r="EFX20" s="203"/>
      <c r="EFY20" s="203"/>
      <c r="EFZ20" s="203"/>
      <c r="EGA20" s="203"/>
      <c r="EGB20" s="203"/>
      <c r="EGC20" s="203"/>
      <c r="EGD20" s="203"/>
      <c r="EGE20" s="203"/>
      <c r="EGF20" s="203"/>
      <c r="EGG20" s="203"/>
      <c r="EGH20" s="203"/>
      <c r="EGI20" s="203"/>
      <c r="EGJ20" s="203"/>
      <c r="EGK20" s="203"/>
      <c r="EGL20" s="203"/>
      <c r="EGM20" s="203"/>
      <c r="EGN20" s="203"/>
      <c r="EGO20" s="203"/>
      <c r="EGP20" s="203"/>
      <c r="EGQ20" s="203"/>
      <c r="EGR20" s="203"/>
      <c r="EGS20" s="203"/>
      <c r="EGT20" s="203"/>
      <c r="EGU20" s="203"/>
      <c r="EGV20" s="203"/>
      <c r="EGW20" s="203"/>
      <c r="EGX20" s="203"/>
      <c r="EGY20" s="203"/>
      <c r="EGZ20" s="203"/>
      <c r="EHA20" s="203"/>
      <c r="EHB20" s="203"/>
      <c r="EHC20" s="203"/>
      <c r="EHD20" s="203"/>
      <c r="EHE20" s="203"/>
      <c r="EHF20" s="203"/>
      <c r="EHG20" s="203"/>
      <c r="EHH20" s="203"/>
      <c r="EHI20" s="203"/>
      <c r="EHJ20" s="203"/>
      <c r="EHK20" s="203"/>
      <c r="EHL20" s="203"/>
      <c r="EHM20" s="203"/>
      <c r="EHN20" s="203"/>
      <c r="EHO20" s="203"/>
      <c r="EHP20" s="203"/>
      <c r="EHQ20" s="203"/>
      <c r="EHR20" s="203"/>
      <c r="EHS20" s="203"/>
      <c r="EHT20" s="203"/>
      <c r="EHU20" s="203"/>
      <c r="EHV20" s="203"/>
      <c r="EHW20" s="203"/>
      <c r="EHX20" s="203"/>
      <c r="EHY20" s="203"/>
      <c r="EHZ20" s="203"/>
      <c r="EIA20" s="203"/>
      <c r="EIB20" s="203"/>
      <c r="EIC20" s="203"/>
      <c r="EID20" s="203"/>
      <c r="EIE20" s="203"/>
      <c r="EIF20" s="203"/>
      <c r="EIG20" s="203"/>
      <c r="EIH20" s="203"/>
      <c r="EII20" s="203"/>
      <c r="EIJ20" s="203"/>
      <c r="EIK20" s="203"/>
      <c r="EIL20" s="203"/>
      <c r="EIM20" s="203"/>
      <c r="EIN20" s="203"/>
      <c r="EIO20" s="203"/>
      <c r="EIP20" s="203"/>
      <c r="EIQ20" s="203"/>
      <c r="EIR20" s="203"/>
      <c r="EIS20" s="203"/>
      <c r="EIT20" s="203"/>
      <c r="EIU20" s="203"/>
      <c r="EIV20" s="203"/>
      <c r="EIW20" s="203"/>
      <c r="EIX20" s="203"/>
      <c r="EIY20" s="203"/>
      <c r="EIZ20" s="203"/>
      <c r="EJA20" s="203"/>
      <c r="EJB20" s="203"/>
      <c r="EJC20" s="203"/>
      <c r="EJD20" s="203"/>
      <c r="EJE20" s="203"/>
      <c r="EJF20" s="203"/>
      <c r="EJG20" s="203"/>
      <c r="EJH20" s="203"/>
      <c r="EJI20" s="203"/>
      <c r="EJJ20" s="203"/>
      <c r="EJK20" s="203"/>
      <c r="EJL20" s="203"/>
      <c r="EJM20" s="203"/>
      <c r="EJN20" s="203"/>
      <c r="EJO20" s="203"/>
      <c r="EJP20" s="203"/>
      <c r="EJQ20" s="203"/>
      <c r="EJR20" s="203"/>
      <c r="EJS20" s="203"/>
      <c r="EJT20" s="203"/>
      <c r="EJU20" s="203"/>
      <c r="EJV20" s="203"/>
      <c r="EJW20" s="203"/>
      <c r="EJX20" s="203"/>
      <c r="EJY20" s="203"/>
      <c r="EJZ20" s="203"/>
      <c r="EKA20" s="203"/>
      <c r="EKB20" s="203"/>
      <c r="EKC20" s="203"/>
      <c r="EKD20" s="203"/>
      <c r="EKE20" s="203"/>
      <c r="EKF20" s="203"/>
      <c r="EKG20" s="203"/>
      <c r="EKH20" s="203"/>
      <c r="EKI20" s="203"/>
      <c r="EKJ20" s="203"/>
      <c r="EKK20" s="203"/>
      <c r="EKL20" s="203"/>
      <c r="EKM20" s="203"/>
      <c r="EKN20" s="203"/>
      <c r="EKO20" s="203"/>
      <c r="EKP20" s="203"/>
      <c r="EKQ20" s="203"/>
      <c r="EKR20" s="203"/>
      <c r="EKS20" s="203"/>
      <c r="EKT20" s="203"/>
      <c r="EKU20" s="203"/>
      <c r="EKV20" s="203"/>
      <c r="EKW20" s="203"/>
      <c r="EKX20" s="203"/>
      <c r="EKY20" s="203"/>
      <c r="EKZ20" s="203"/>
      <c r="ELA20" s="203"/>
      <c r="ELB20" s="203"/>
      <c r="ELC20" s="203"/>
      <c r="ELD20" s="203"/>
      <c r="ELE20" s="203"/>
      <c r="ELF20" s="203"/>
      <c r="ELG20" s="203"/>
      <c r="ELH20" s="203"/>
      <c r="ELI20" s="203"/>
      <c r="ELJ20" s="203"/>
      <c r="ELK20" s="203"/>
      <c r="ELL20" s="203"/>
      <c r="ELM20" s="203"/>
      <c r="ELN20" s="203"/>
      <c r="ELO20" s="203"/>
      <c r="ELP20" s="203"/>
      <c r="ELQ20" s="203"/>
      <c r="ELR20" s="203"/>
      <c r="ELS20" s="203"/>
      <c r="ELT20" s="203"/>
      <c r="ELU20" s="203"/>
      <c r="ELV20" s="203"/>
      <c r="ELW20" s="203"/>
      <c r="ELX20" s="203"/>
      <c r="ELY20" s="203"/>
      <c r="ELZ20" s="203"/>
      <c r="EMA20" s="203"/>
      <c r="EMB20" s="203"/>
      <c r="EMC20" s="203"/>
      <c r="EMD20" s="203"/>
      <c r="EME20" s="203"/>
      <c r="EMF20" s="203"/>
      <c r="EMG20" s="203"/>
      <c r="EMH20" s="203"/>
      <c r="EMI20" s="203"/>
      <c r="EMJ20" s="203"/>
      <c r="EMK20" s="203"/>
      <c r="EML20" s="203"/>
      <c r="EMM20" s="203"/>
      <c r="EMN20" s="203"/>
      <c r="EMO20" s="203"/>
      <c r="EMP20" s="203"/>
      <c r="EMQ20" s="203"/>
      <c r="EMR20" s="203"/>
      <c r="EMS20" s="203"/>
      <c r="EMT20" s="203"/>
      <c r="EMU20" s="203"/>
      <c r="EMV20" s="203"/>
      <c r="EMW20" s="203"/>
      <c r="EMX20" s="203"/>
      <c r="EMY20" s="203"/>
      <c r="EMZ20" s="203"/>
      <c r="ENA20" s="203"/>
      <c r="ENB20" s="203"/>
      <c r="ENC20" s="203"/>
      <c r="END20" s="203"/>
      <c r="ENE20" s="203"/>
      <c r="ENF20" s="203"/>
      <c r="ENG20" s="203"/>
      <c r="ENH20" s="203"/>
      <c r="ENI20" s="203"/>
      <c r="ENJ20" s="203"/>
      <c r="ENK20" s="203"/>
      <c r="ENL20" s="203"/>
      <c r="ENM20" s="203"/>
      <c r="ENN20" s="203"/>
      <c r="ENO20" s="203"/>
      <c r="ENP20" s="203"/>
      <c r="ENQ20" s="203"/>
      <c r="ENR20" s="203"/>
      <c r="ENS20" s="203"/>
      <c r="ENT20" s="203"/>
      <c r="ENU20" s="203"/>
      <c r="ENV20" s="203"/>
      <c r="ENW20" s="203"/>
      <c r="ENX20" s="203"/>
      <c r="ENY20" s="203"/>
      <c r="ENZ20" s="203"/>
      <c r="EOA20" s="203"/>
      <c r="EOB20" s="203"/>
      <c r="EOC20" s="203"/>
      <c r="EOD20" s="203"/>
      <c r="EOE20" s="203"/>
      <c r="EOF20" s="203"/>
      <c r="EOG20" s="203"/>
      <c r="EOH20" s="203"/>
      <c r="EOI20" s="203"/>
      <c r="EOJ20" s="203"/>
      <c r="EOK20" s="203"/>
      <c r="EOL20" s="203"/>
      <c r="EOM20" s="203"/>
      <c r="EON20" s="203"/>
      <c r="EOO20" s="203"/>
      <c r="EOP20" s="203"/>
      <c r="EOQ20" s="203"/>
      <c r="EOR20" s="203"/>
      <c r="EOS20" s="203"/>
      <c r="EOT20" s="203"/>
      <c r="EOU20" s="203"/>
      <c r="EOV20" s="203"/>
      <c r="EOW20" s="203"/>
      <c r="EOX20" s="203"/>
      <c r="EOY20" s="203"/>
      <c r="EOZ20" s="203"/>
      <c r="EPA20" s="203"/>
      <c r="EPB20" s="203"/>
      <c r="EPC20" s="203"/>
      <c r="EPD20" s="203"/>
      <c r="EPE20" s="203"/>
      <c r="EPF20" s="203"/>
      <c r="EPG20" s="203"/>
      <c r="EPH20" s="203"/>
      <c r="EPI20" s="203"/>
      <c r="EPJ20" s="203"/>
      <c r="EPK20" s="203"/>
      <c r="EPL20" s="203"/>
      <c r="EPM20" s="203"/>
      <c r="EPN20" s="203"/>
      <c r="EPO20" s="203"/>
      <c r="EPP20" s="203"/>
      <c r="EPQ20" s="203"/>
      <c r="EPR20" s="203"/>
      <c r="EPS20" s="203"/>
      <c r="EPT20" s="203"/>
      <c r="EPU20" s="203"/>
      <c r="EPV20" s="203"/>
      <c r="EPW20" s="203"/>
      <c r="EPX20" s="203"/>
      <c r="EPY20" s="203"/>
      <c r="EPZ20" s="203"/>
      <c r="EQA20" s="203"/>
      <c r="EQB20" s="203"/>
      <c r="EQC20" s="203"/>
      <c r="EQD20" s="203"/>
      <c r="EQE20" s="203"/>
      <c r="EQF20" s="203"/>
      <c r="EQG20" s="203"/>
      <c r="EQH20" s="203"/>
      <c r="EQI20" s="203"/>
      <c r="EQJ20" s="203"/>
      <c r="EQK20" s="203"/>
      <c r="EQL20" s="203"/>
      <c r="EQM20" s="203"/>
      <c r="EQN20" s="203"/>
      <c r="EQO20" s="203"/>
      <c r="EQP20" s="203"/>
      <c r="EQQ20" s="203"/>
      <c r="EQR20" s="203"/>
      <c r="EQS20" s="203"/>
      <c r="EQT20" s="203"/>
      <c r="EQU20" s="203"/>
      <c r="EQV20" s="203"/>
      <c r="EQW20" s="203"/>
      <c r="EQX20" s="203"/>
      <c r="EQY20" s="203"/>
      <c r="EQZ20" s="203"/>
      <c r="ERA20" s="203"/>
      <c r="ERB20" s="203"/>
      <c r="ERC20" s="203"/>
      <c r="ERD20" s="203"/>
      <c r="ERE20" s="203"/>
      <c r="ERF20" s="203"/>
      <c r="ERG20" s="203"/>
      <c r="ERH20" s="203"/>
      <c r="ERI20" s="203"/>
      <c r="ERJ20" s="203"/>
      <c r="ERK20" s="203"/>
      <c r="ERL20" s="203"/>
      <c r="ERM20" s="203"/>
      <c r="ERN20" s="203"/>
      <c r="ERO20" s="203"/>
      <c r="ERP20" s="203"/>
      <c r="ERQ20" s="203"/>
      <c r="ERR20" s="203"/>
      <c r="ERS20" s="203"/>
      <c r="ERT20" s="203"/>
      <c r="ERU20" s="203"/>
      <c r="ERV20" s="203"/>
      <c r="ERW20" s="203"/>
      <c r="ERX20" s="203"/>
      <c r="ERY20" s="203"/>
      <c r="ERZ20" s="203"/>
      <c r="ESA20" s="203"/>
      <c r="ESB20" s="203"/>
      <c r="ESC20" s="203"/>
      <c r="ESD20" s="203"/>
      <c r="ESE20" s="203"/>
      <c r="ESF20" s="203"/>
      <c r="ESG20" s="203"/>
      <c r="ESH20" s="203"/>
      <c r="ESI20" s="203"/>
      <c r="ESJ20" s="203"/>
      <c r="ESK20" s="203"/>
      <c r="ESL20" s="203"/>
      <c r="ESM20" s="203"/>
      <c r="ESN20" s="203"/>
      <c r="ESO20" s="203"/>
      <c r="ESP20" s="203"/>
      <c r="ESQ20" s="203"/>
      <c r="ESR20" s="203"/>
      <c r="ESS20" s="203"/>
      <c r="EST20" s="203"/>
      <c r="ESU20" s="203"/>
      <c r="ESV20" s="203"/>
      <c r="ESW20" s="203"/>
      <c r="ESX20" s="203"/>
      <c r="ESY20" s="203"/>
      <c r="ESZ20" s="203"/>
      <c r="ETA20" s="203"/>
      <c r="ETB20" s="203"/>
      <c r="ETC20" s="203"/>
      <c r="ETD20" s="203"/>
      <c r="ETE20" s="203"/>
      <c r="ETF20" s="203"/>
      <c r="ETG20" s="203"/>
      <c r="ETH20" s="203"/>
      <c r="ETI20" s="203"/>
      <c r="ETJ20" s="203"/>
      <c r="ETK20" s="203"/>
      <c r="ETL20" s="203"/>
      <c r="ETM20" s="203"/>
      <c r="ETN20" s="203"/>
      <c r="ETO20" s="203"/>
      <c r="ETP20" s="203"/>
      <c r="ETQ20" s="203"/>
      <c r="ETR20" s="203"/>
      <c r="ETS20" s="203"/>
      <c r="ETT20" s="203"/>
      <c r="ETU20" s="203"/>
      <c r="ETV20" s="203"/>
      <c r="ETW20" s="203"/>
      <c r="ETX20" s="203"/>
      <c r="ETY20" s="203"/>
      <c r="ETZ20" s="203"/>
      <c r="EUA20" s="203"/>
      <c r="EUB20" s="203"/>
      <c r="EUC20" s="203"/>
      <c r="EUD20" s="203"/>
      <c r="EUE20" s="203"/>
      <c r="EUF20" s="203"/>
      <c r="EUG20" s="203"/>
      <c r="EUH20" s="203"/>
      <c r="EUI20" s="203"/>
      <c r="EUJ20" s="203"/>
      <c r="EUK20" s="203"/>
      <c r="EUL20" s="203"/>
      <c r="EUM20" s="203"/>
      <c r="EUN20" s="203"/>
      <c r="EUO20" s="203"/>
      <c r="EUP20" s="203"/>
      <c r="EUQ20" s="203"/>
      <c r="EUR20" s="203"/>
      <c r="EUS20" s="203"/>
      <c r="EUT20" s="203"/>
      <c r="EUU20" s="203"/>
      <c r="EUV20" s="203"/>
      <c r="EUW20" s="203"/>
      <c r="EUX20" s="203"/>
      <c r="EUY20" s="203"/>
      <c r="EUZ20" s="203"/>
      <c r="EVA20" s="203"/>
      <c r="EVB20" s="203"/>
      <c r="EVC20" s="203"/>
      <c r="EVD20" s="203"/>
      <c r="EVE20" s="203"/>
      <c r="EVF20" s="203"/>
      <c r="EVG20" s="203"/>
      <c r="EVH20" s="203"/>
      <c r="EVI20" s="203"/>
      <c r="EVJ20" s="203"/>
      <c r="EVK20" s="203"/>
      <c r="EVL20" s="203"/>
      <c r="EVM20" s="203"/>
      <c r="EVN20" s="203"/>
      <c r="EVO20" s="203"/>
      <c r="EVP20" s="203"/>
      <c r="EVQ20" s="203"/>
      <c r="EVR20" s="203"/>
      <c r="EVS20" s="203"/>
      <c r="EVT20" s="203"/>
      <c r="EVU20" s="203"/>
      <c r="EVV20" s="203"/>
      <c r="EVW20" s="203"/>
      <c r="EVX20" s="203"/>
      <c r="EVY20" s="203"/>
      <c r="EVZ20" s="203"/>
      <c r="EWA20" s="203"/>
      <c r="EWB20" s="203"/>
      <c r="EWC20" s="203"/>
      <c r="EWD20" s="203"/>
      <c r="EWE20" s="203"/>
      <c r="EWF20" s="203"/>
      <c r="EWG20" s="203"/>
      <c r="EWH20" s="203"/>
      <c r="EWI20" s="203"/>
      <c r="EWJ20" s="203"/>
      <c r="EWK20" s="203"/>
      <c r="EWL20" s="203"/>
      <c r="EWM20" s="203"/>
      <c r="EWN20" s="203"/>
      <c r="EWO20" s="203"/>
      <c r="EWP20" s="203"/>
      <c r="EWQ20" s="203"/>
      <c r="EWR20" s="203"/>
      <c r="EWS20" s="203"/>
      <c r="EWT20" s="203"/>
      <c r="EWU20" s="203"/>
      <c r="EWV20" s="203"/>
      <c r="EWW20" s="203"/>
      <c r="EWX20" s="203"/>
      <c r="EWY20" s="203"/>
      <c r="EWZ20" s="203"/>
      <c r="EXA20" s="203"/>
      <c r="EXB20" s="203"/>
      <c r="EXC20" s="203"/>
      <c r="EXD20" s="203"/>
      <c r="EXE20" s="203"/>
      <c r="EXF20" s="203"/>
      <c r="EXG20" s="203"/>
      <c r="EXH20" s="203"/>
      <c r="EXI20" s="203"/>
      <c r="EXJ20" s="203"/>
      <c r="EXK20" s="203"/>
      <c r="EXL20" s="203"/>
      <c r="EXM20" s="203"/>
      <c r="EXN20" s="203"/>
      <c r="EXO20" s="203"/>
      <c r="EXP20" s="203"/>
      <c r="EXQ20" s="203"/>
      <c r="EXR20" s="203"/>
      <c r="EXS20" s="203"/>
      <c r="EXT20" s="203"/>
      <c r="EXU20" s="203"/>
      <c r="EXV20" s="203"/>
      <c r="EXW20" s="203"/>
      <c r="EXX20" s="203"/>
      <c r="EXY20" s="203"/>
      <c r="EXZ20" s="203"/>
      <c r="EYA20" s="203"/>
      <c r="EYB20" s="203"/>
      <c r="EYC20" s="203"/>
      <c r="EYD20" s="203"/>
      <c r="EYE20" s="203"/>
      <c r="EYF20" s="203"/>
      <c r="EYG20" s="203"/>
      <c r="EYH20" s="203"/>
      <c r="EYI20" s="203"/>
      <c r="EYJ20" s="203"/>
      <c r="EYK20" s="203"/>
      <c r="EYL20" s="203"/>
      <c r="EYM20" s="203"/>
      <c r="EYN20" s="203"/>
      <c r="EYO20" s="203"/>
      <c r="EYP20" s="203"/>
      <c r="EYQ20" s="203"/>
      <c r="EYR20" s="203"/>
      <c r="EYS20" s="203"/>
      <c r="EYT20" s="203"/>
      <c r="EYU20" s="203"/>
      <c r="EYV20" s="203"/>
      <c r="EYW20" s="203"/>
      <c r="EYX20" s="203"/>
      <c r="EYY20" s="203"/>
      <c r="EYZ20" s="203"/>
      <c r="EZA20" s="203"/>
      <c r="EZB20" s="203"/>
      <c r="EZC20" s="203"/>
      <c r="EZD20" s="203"/>
      <c r="EZE20" s="203"/>
      <c r="EZF20" s="203"/>
      <c r="EZG20" s="203"/>
      <c r="EZH20" s="203"/>
      <c r="EZI20" s="203"/>
      <c r="EZJ20" s="203"/>
      <c r="EZK20" s="203"/>
      <c r="EZL20" s="203"/>
      <c r="EZM20" s="203"/>
      <c r="EZN20" s="203"/>
      <c r="EZO20" s="203"/>
      <c r="EZP20" s="203"/>
      <c r="EZQ20" s="203"/>
      <c r="EZR20" s="203"/>
      <c r="EZS20" s="203"/>
      <c r="EZT20" s="203"/>
      <c r="EZU20" s="203"/>
      <c r="EZV20" s="203"/>
      <c r="EZW20" s="203"/>
      <c r="EZX20" s="203"/>
      <c r="EZY20" s="203"/>
      <c r="EZZ20" s="203"/>
      <c r="FAA20" s="203"/>
      <c r="FAB20" s="203"/>
      <c r="FAC20" s="203"/>
      <c r="FAD20" s="203"/>
      <c r="FAE20" s="203"/>
      <c r="FAF20" s="203"/>
      <c r="FAG20" s="203"/>
      <c r="FAH20" s="203"/>
      <c r="FAI20" s="203"/>
      <c r="FAJ20" s="203"/>
      <c r="FAK20" s="203"/>
      <c r="FAL20" s="203"/>
      <c r="FAM20" s="203"/>
      <c r="FAN20" s="203"/>
      <c r="FAO20" s="203"/>
      <c r="FAP20" s="203"/>
      <c r="FAQ20" s="203"/>
      <c r="FAR20" s="203"/>
      <c r="FAS20" s="203"/>
      <c r="FAT20" s="203"/>
      <c r="FAU20" s="203"/>
      <c r="FAV20" s="203"/>
      <c r="FAW20" s="203"/>
      <c r="FAX20" s="203"/>
      <c r="FAY20" s="203"/>
      <c r="FAZ20" s="203"/>
      <c r="FBA20" s="203"/>
      <c r="FBB20" s="203"/>
      <c r="FBC20" s="203"/>
      <c r="FBD20" s="203"/>
      <c r="FBE20" s="203"/>
      <c r="FBF20" s="203"/>
      <c r="FBG20" s="203"/>
      <c r="FBH20" s="203"/>
      <c r="FBI20" s="203"/>
      <c r="FBJ20" s="203"/>
      <c r="FBK20" s="203"/>
      <c r="FBL20" s="203"/>
      <c r="FBM20" s="203"/>
      <c r="FBN20" s="203"/>
      <c r="FBO20" s="203"/>
      <c r="FBP20" s="203"/>
      <c r="FBQ20" s="203"/>
      <c r="FBR20" s="203"/>
      <c r="FBS20" s="203"/>
      <c r="FBT20" s="203"/>
      <c r="FBU20" s="203"/>
      <c r="FBV20" s="203"/>
      <c r="FBW20" s="203"/>
      <c r="FBX20" s="203"/>
      <c r="FBY20" s="203"/>
      <c r="FBZ20" s="203"/>
      <c r="FCA20" s="203"/>
      <c r="FCB20" s="203"/>
      <c r="FCC20" s="203"/>
      <c r="FCD20" s="203"/>
      <c r="FCE20" s="203"/>
      <c r="FCF20" s="203"/>
      <c r="FCG20" s="203"/>
      <c r="FCH20" s="203"/>
      <c r="FCI20" s="203"/>
      <c r="FCJ20" s="203"/>
      <c r="FCK20" s="203"/>
      <c r="FCL20" s="203"/>
      <c r="FCM20" s="203"/>
      <c r="FCN20" s="203"/>
      <c r="FCO20" s="203"/>
      <c r="FCP20" s="203"/>
      <c r="FCQ20" s="203"/>
      <c r="FCR20" s="203"/>
      <c r="FCS20" s="203"/>
      <c r="FCT20" s="203"/>
      <c r="FCU20" s="203"/>
      <c r="FCV20" s="203"/>
      <c r="FCW20" s="203"/>
      <c r="FCX20" s="203"/>
      <c r="FCY20" s="203"/>
      <c r="FCZ20" s="203"/>
      <c r="FDA20" s="203"/>
      <c r="FDB20" s="203"/>
      <c r="FDC20" s="203"/>
      <c r="FDD20" s="203"/>
      <c r="FDE20" s="203"/>
      <c r="FDF20" s="203"/>
      <c r="FDG20" s="203"/>
      <c r="FDH20" s="203"/>
      <c r="FDI20" s="203"/>
      <c r="FDJ20" s="203"/>
      <c r="FDK20" s="203"/>
      <c r="FDL20" s="203"/>
      <c r="FDM20" s="203"/>
      <c r="FDN20" s="203"/>
      <c r="FDO20" s="203"/>
      <c r="FDP20" s="203"/>
      <c r="FDQ20" s="203"/>
      <c r="FDR20" s="203"/>
      <c r="FDS20" s="203"/>
      <c r="FDT20" s="203"/>
      <c r="FDU20" s="203"/>
      <c r="FDV20" s="203"/>
      <c r="FDW20" s="203"/>
      <c r="FDX20" s="203"/>
      <c r="FDY20" s="203"/>
      <c r="FDZ20" s="203"/>
      <c r="FEA20" s="203"/>
      <c r="FEB20" s="203"/>
      <c r="FEC20" s="203"/>
      <c r="FED20" s="203"/>
      <c r="FEE20" s="203"/>
      <c r="FEF20" s="203"/>
      <c r="FEG20" s="203"/>
      <c r="FEH20" s="203"/>
      <c r="FEI20" s="203"/>
      <c r="FEJ20" s="203"/>
      <c r="FEK20" s="203"/>
      <c r="FEL20" s="203"/>
      <c r="FEM20" s="203"/>
      <c r="FEN20" s="203"/>
      <c r="FEO20" s="203"/>
      <c r="FEP20" s="203"/>
      <c r="FEQ20" s="203"/>
      <c r="FER20" s="203"/>
      <c r="FES20" s="203"/>
      <c r="FET20" s="203"/>
      <c r="FEU20" s="203"/>
      <c r="FEV20" s="203"/>
      <c r="FEW20" s="203"/>
      <c r="FEX20" s="203"/>
      <c r="FEY20" s="203"/>
      <c r="FEZ20" s="203"/>
      <c r="FFA20" s="203"/>
      <c r="FFB20" s="203"/>
      <c r="FFC20" s="203"/>
      <c r="FFD20" s="203"/>
      <c r="FFE20" s="203"/>
      <c r="FFF20" s="203"/>
      <c r="FFG20" s="203"/>
      <c r="FFH20" s="203"/>
      <c r="FFI20" s="203"/>
      <c r="FFJ20" s="203"/>
      <c r="FFK20" s="203"/>
      <c r="FFL20" s="203"/>
      <c r="FFM20" s="203"/>
      <c r="FFN20" s="203"/>
      <c r="FFO20" s="203"/>
      <c r="FFP20" s="203"/>
      <c r="FFQ20" s="203"/>
      <c r="FFR20" s="203"/>
      <c r="FFS20" s="203"/>
      <c r="FFT20" s="203"/>
      <c r="FFU20" s="203"/>
      <c r="FFV20" s="203"/>
      <c r="FFW20" s="203"/>
      <c r="FFX20" s="203"/>
      <c r="FFY20" s="203"/>
      <c r="FFZ20" s="203"/>
      <c r="FGA20" s="203"/>
      <c r="FGB20" s="203"/>
      <c r="FGC20" s="203"/>
      <c r="FGD20" s="203"/>
      <c r="FGE20" s="203"/>
      <c r="FGF20" s="203"/>
      <c r="FGG20" s="203"/>
      <c r="FGH20" s="203"/>
      <c r="FGI20" s="203"/>
      <c r="FGJ20" s="203"/>
      <c r="FGK20" s="203"/>
      <c r="FGL20" s="203"/>
      <c r="FGM20" s="203"/>
      <c r="FGN20" s="203"/>
      <c r="FGO20" s="203"/>
      <c r="FGP20" s="203"/>
      <c r="FGQ20" s="203"/>
      <c r="FGR20" s="203"/>
      <c r="FGS20" s="203"/>
      <c r="FGT20" s="203"/>
      <c r="FGU20" s="203"/>
      <c r="FGV20" s="203"/>
      <c r="FGW20" s="203"/>
      <c r="FGX20" s="203"/>
      <c r="FGY20" s="203"/>
      <c r="FGZ20" s="203"/>
      <c r="FHA20" s="203"/>
      <c r="FHB20" s="203"/>
      <c r="FHC20" s="203"/>
      <c r="FHD20" s="203"/>
      <c r="FHE20" s="203"/>
      <c r="FHF20" s="203"/>
      <c r="FHG20" s="203"/>
      <c r="FHH20" s="203"/>
      <c r="FHI20" s="203"/>
      <c r="FHJ20" s="203"/>
      <c r="FHK20" s="203"/>
      <c r="FHL20" s="203"/>
      <c r="FHM20" s="203"/>
      <c r="FHN20" s="203"/>
      <c r="FHO20" s="203"/>
      <c r="FHP20" s="203"/>
      <c r="FHQ20" s="203"/>
      <c r="FHR20" s="203"/>
      <c r="FHS20" s="203"/>
      <c r="FHT20" s="203"/>
      <c r="FHU20" s="203"/>
      <c r="FHV20" s="203"/>
      <c r="FHW20" s="203"/>
      <c r="FHX20" s="203"/>
      <c r="FHY20" s="203"/>
      <c r="FHZ20" s="203"/>
      <c r="FIA20" s="203"/>
      <c r="FIB20" s="203"/>
      <c r="FIC20" s="203"/>
      <c r="FID20" s="203"/>
      <c r="FIE20" s="203"/>
      <c r="FIF20" s="203"/>
      <c r="FIG20" s="203"/>
      <c r="FIH20" s="203"/>
      <c r="FII20" s="203"/>
      <c r="FIJ20" s="203"/>
      <c r="FIK20" s="203"/>
      <c r="FIL20" s="203"/>
      <c r="FIM20" s="203"/>
      <c r="FIN20" s="203"/>
      <c r="FIO20" s="203"/>
      <c r="FIP20" s="203"/>
      <c r="FIQ20" s="203"/>
      <c r="FIR20" s="203"/>
      <c r="FIS20" s="203"/>
      <c r="FIT20" s="203"/>
      <c r="FIU20" s="203"/>
      <c r="FIV20" s="203"/>
      <c r="FIW20" s="203"/>
      <c r="FIX20" s="203"/>
      <c r="FIY20" s="203"/>
      <c r="FIZ20" s="203"/>
      <c r="FJA20" s="203"/>
      <c r="FJB20" s="203"/>
      <c r="FJC20" s="203"/>
      <c r="FJD20" s="203"/>
      <c r="FJE20" s="203"/>
      <c r="FJF20" s="203"/>
      <c r="FJG20" s="203"/>
      <c r="FJH20" s="203"/>
      <c r="FJI20" s="203"/>
      <c r="FJJ20" s="203"/>
      <c r="FJK20" s="203"/>
      <c r="FJL20" s="203"/>
      <c r="FJM20" s="203"/>
      <c r="FJN20" s="203"/>
      <c r="FJO20" s="203"/>
      <c r="FJP20" s="203"/>
      <c r="FJQ20" s="203"/>
      <c r="FJR20" s="203"/>
      <c r="FJS20" s="203"/>
      <c r="FJT20" s="203"/>
      <c r="FJU20" s="203"/>
      <c r="FJV20" s="203"/>
      <c r="FJW20" s="203"/>
      <c r="FJX20" s="203"/>
      <c r="FJY20" s="203"/>
      <c r="FJZ20" s="203"/>
      <c r="FKA20" s="203"/>
      <c r="FKB20" s="203"/>
      <c r="FKC20" s="203"/>
      <c r="FKD20" s="203"/>
      <c r="FKE20" s="203"/>
      <c r="FKF20" s="203"/>
      <c r="FKG20" s="203"/>
      <c r="FKH20" s="203"/>
      <c r="FKI20" s="203"/>
      <c r="FKJ20" s="203"/>
      <c r="FKK20" s="203"/>
      <c r="FKL20" s="203"/>
      <c r="FKM20" s="203"/>
      <c r="FKN20" s="203"/>
      <c r="FKO20" s="203"/>
      <c r="FKP20" s="203"/>
      <c r="FKQ20" s="203"/>
      <c r="FKR20" s="203"/>
      <c r="FKS20" s="203"/>
      <c r="FKT20" s="203"/>
      <c r="FKU20" s="203"/>
      <c r="FKV20" s="203"/>
      <c r="FKW20" s="203"/>
      <c r="FKX20" s="203"/>
      <c r="FKY20" s="203"/>
      <c r="FKZ20" s="203"/>
      <c r="FLA20" s="203"/>
      <c r="FLB20" s="203"/>
      <c r="FLC20" s="203"/>
      <c r="FLD20" s="203"/>
      <c r="FLE20" s="203"/>
      <c r="FLF20" s="203"/>
      <c r="FLG20" s="203"/>
      <c r="FLH20" s="203"/>
      <c r="FLI20" s="203"/>
      <c r="FLJ20" s="203"/>
      <c r="FLK20" s="203"/>
      <c r="FLL20" s="203"/>
      <c r="FLM20" s="203"/>
      <c r="FLN20" s="203"/>
      <c r="FLO20" s="203"/>
      <c r="FLP20" s="203"/>
      <c r="FLQ20" s="203"/>
      <c r="FLR20" s="203"/>
      <c r="FLS20" s="203"/>
      <c r="FLT20" s="203"/>
      <c r="FLU20" s="203"/>
      <c r="FLV20" s="203"/>
      <c r="FLW20" s="203"/>
      <c r="FLX20" s="203"/>
      <c r="FLY20" s="203"/>
      <c r="FLZ20" s="203"/>
      <c r="FMA20" s="203"/>
      <c r="FMB20" s="203"/>
      <c r="FMC20" s="203"/>
      <c r="FMD20" s="203"/>
      <c r="FME20" s="203"/>
      <c r="FMF20" s="203"/>
      <c r="FMG20" s="203"/>
      <c r="FMH20" s="203"/>
      <c r="FMI20" s="203"/>
      <c r="FMJ20" s="203"/>
      <c r="FMK20" s="203"/>
      <c r="FML20" s="203"/>
      <c r="FMM20" s="203"/>
      <c r="FMN20" s="203"/>
      <c r="FMO20" s="203"/>
      <c r="FMP20" s="203"/>
      <c r="FMQ20" s="203"/>
      <c r="FMR20" s="203"/>
      <c r="FMS20" s="203"/>
      <c r="FMT20" s="203"/>
      <c r="FMU20" s="203"/>
      <c r="FMV20" s="203"/>
      <c r="FMW20" s="203"/>
      <c r="FMX20" s="203"/>
      <c r="FMY20" s="203"/>
      <c r="FMZ20" s="203"/>
      <c r="FNA20" s="203"/>
      <c r="FNB20" s="203"/>
      <c r="FNC20" s="203"/>
      <c r="FND20" s="203"/>
      <c r="FNE20" s="203"/>
      <c r="FNF20" s="203"/>
      <c r="FNG20" s="203"/>
      <c r="FNH20" s="203"/>
      <c r="FNI20" s="203"/>
      <c r="FNJ20" s="203"/>
      <c r="FNK20" s="203"/>
      <c r="FNL20" s="203"/>
      <c r="FNM20" s="203"/>
      <c r="FNN20" s="203"/>
      <c r="FNO20" s="203"/>
      <c r="FNP20" s="203"/>
      <c r="FNQ20" s="203"/>
      <c r="FNR20" s="203"/>
      <c r="FNS20" s="203"/>
      <c r="FNT20" s="203"/>
      <c r="FNU20" s="203"/>
      <c r="FNV20" s="203"/>
      <c r="FNW20" s="203"/>
      <c r="FNX20" s="203"/>
      <c r="FNY20" s="203"/>
      <c r="FNZ20" s="203"/>
      <c r="FOA20" s="203"/>
      <c r="FOB20" s="203"/>
      <c r="FOC20" s="203"/>
      <c r="FOD20" s="203"/>
      <c r="FOE20" s="203"/>
      <c r="FOF20" s="203"/>
      <c r="FOG20" s="203"/>
      <c r="FOH20" s="203"/>
      <c r="FOI20" s="203"/>
      <c r="FOJ20" s="203"/>
      <c r="FOK20" s="203"/>
      <c r="FOL20" s="203"/>
      <c r="FOM20" s="203"/>
      <c r="FON20" s="203"/>
      <c r="FOO20" s="203"/>
      <c r="FOP20" s="203"/>
      <c r="FOQ20" s="203"/>
      <c r="FOR20" s="203"/>
      <c r="FOS20" s="203"/>
      <c r="FOT20" s="203"/>
      <c r="FOU20" s="203"/>
      <c r="FOV20" s="203"/>
      <c r="FOW20" s="203"/>
      <c r="FOX20" s="203"/>
      <c r="FOY20" s="203"/>
      <c r="FOZ20" s="203"/>
      <c r="FPA20" s="203"/>
      <c r="FPB20" s="203"/>
      <c r="FPC20" s="203"/>
      <c r="FPD20" s="203"/>
      <c r="FPE20" s="203"/>
      <c r="FPF20" s="203"/>
      <c r="FPG20" s="203"/>
      <c r="FPH20" s="203"/>
      <c r="FPI20" s="203"/>
      <c r="FPJ20" s="203"/>
      <c r="FPK20" s="203"/>
      <c r="FPL20" s="203"/>
      <c r="FPM20" s="203"/>
      <c r="FPN20" s="203"/>
      <c r="FPO20" s="203"/>
      <c r="FPP20" s="203"/>
      <c r="FPQ20" s="203"/>
      <c r="FPR20" s="203"/>
      <c r="FPS20" s="203"/>
      <c r="FPT20" s="203"/>
      <c r="FPU20" s="203"/>
      <c r="FPV20" s="203"/>
      <c r="FPW20" s="203"/>
      <c r="FPX20" s="203"/>
      <c r="FPY20" s="203"/>
      <c r="FPZ20" s="203"/>
      <c r="FQA20" s="203"/>
      <c r="FQB20" s="203"/>
      <c r="FQC20" s="203"/>
      <c r="FQD20" s="203"/>
      <c r="FQE20" s="203"/>
      <c r="FQF20" s="203"/>
      <c r="FQG20" s="203"/>
      <c r="FQH20" s="203"/>
      <c r="FQI20" s="203"/>
      <c r="FQJ20" s="203"/>
      <c r="FQK20" s="203"/>
      <c r="FQL20" s="203"/>
      <c r="FQM20" s="203"/>
      <c r="FQN20" s="203"/>
      <c r="FQO20" s="203"/>
      <c r="FQP20" s="203"/>
      <c r="FQQ20" s="203"/>
      <c r="FQR20" s="203"/>
      <c r="FQS20" s="203"/>
      <c r="FQT20" s="203"/>
      <c r="FQU20" s="203"/>
      <c r="FQV20" s="203"/>
      <c r="FQW20" s="203"/>
      <c r="FQX20" s="203"/>
      <c r="FQY20" s="203"/>
      <c r="FQZ20" s="203"/>
      <c r="FRA20" s="203"/>
      <c r="FRB20" s="203"/>
      <c r="FRC20" s="203"/>
      <c r="FRD20" s="203"/>
      <c r="FRE20" s="203"/>
      <c r="FRF20" s="203"/>
      <c r="FRG20" s="203"/>
      <c r="FRH20" s="203"/>
      <c r="FRI20" s="203"/>
      <c r="FRJ20" s="203"/>
      <c r="FRK20" s="203"/>
      <c r="FRL20" s="203"/>
      <c r="FRM20" s="203"/>
      <c r="FRN20" s="203"/>
      <c r="FRO20" s="203"/>
      <c r="FRP20" s="203"/>
      <c r="FRQ20" s="203"/>
      <c r="FRR20" s="203"/>
      <c r="FRS20" s="203"/>
      <c r="FRT20" s="203"/>
      <c r="FRU20" s="203"/>
      <c r="FRV20" s="203"/>
      <c r="FRW20" s="203"/>
      <c r="FRX20" s="203"/>
      <c r="FRY20" s="203"/>
      <c r="FRZ20" s="203"/>
      <c r="FSA20" s="203"/>
      <c r="FSB20" s="203"/>
      <c r="FSC20" s="203"/>
      <c r="FSD20" s="203"/>
      <c r="FSE20" s="203"/>
      <c r="FSF20" s="203"/>
      <c r="FSG20" s="203"/>
      <c r="FSH20" s="203"/>
      <c r="FSI20" s="203"/>
      <c r="FSJ20" s="203"/>
      <c r="FSK20" s="203"/>
      <c r="FSL20" s="203"/>
      <c r="FSM20" s="203"/>
      <c r="FSN20" s="203"/>
      <c r="FSO20" s="203"/>
      <c r="FSP20" s="203"/>
      <c r="FSQ20" s="203"/>
      <c r="FSR20" s="203"/>
      <c r="FSS20" s="203"/>
      <c r="FST20" s="203"/>
      <c r="FSU20" s="203"/>
      <c r="FSV20" s="203"/>
      <c r="FSW20" s="203"/>
      <c r="FSX20" s="203"/>
      <c r="FSY20" s="203"/>
      <c r="FSZ20" s="203"/>
      <c r="FTA20" s="203"/>
      <c r="FTB20" s="203"/>
      <c r="FTC20" s="203"/>
      <c r="FTD20" s="203"/>
      <c r="FTE20" s="203"/>
      <c r="FTF20" s="203"/>
      <c r="FTG20" s="203"/>
      <c r="FTH20" s="203"/>
      <c r="FTI20" s="203"/>
      <c r="FTJ20" s="203"/>
      <c r="FTK20" s="203"/>
      <c r="FTL20" s="203"/>
      <c r="FTM20" s="203"/>
      <c r="FTN20" s="203"/>
      <c r="FTO20" s="203"/>
      <c r="FTP20" s="203"/>
      <c r="FTQ20" s="203"/>
      <c r="FTR20" s="203"/>
      <c r="FTS20" s="203"/>
      <c r="FTT20" s="203"/>
      <c r="FTU20" s="203"/>
      <c r="FTV20" s="203"/>
      <c r="FTW20" s="203"/>
      <c r="FTX20" s="203"/>
      <c r="FTY20" s="203"/>
      <c r="FTZ20" s="203"/>
      <c r="FUA20" s="203"/>
      <c r="FUB20" s="203"/>
      <c r="FUC20" s="203"/>
      <c r="FUD20" s="203"/>
      <c r="FUE20" s="203"/>
      <c r="FUF20" s="203"/>
      <c r="FUG20" s="203"/>
      <c r="FUH20" s="203"/>
      <c r="FUI20" s="203"/>
      <c r="FUJ20" s="203"/>
      <c r="FUK20" s="203"/>
      <c r="FUL20" s="203"/>
      <c r="FUM20" s="203"/>
      <c r="FUN20" s="203"/>
      <c r="FUO20" s="203"/>
      <c r="FUP20" s="203"/>
      <c r="FUQ20" s="203"/>
      <c r="FUR20" s="203"/>
      <c r="FUS20" s="203"/>
      <c r="FUT20" s="203"/>
      <c r="FUU20" s="203"/>
      <c r="FUV20" s="203"/>
      <c r="FUW20" s="203"/>
      <c r="FUX20" s="203"/>
      <c r="FUY20" s="203"/>
      <c r="FUZ20" s="203"/>
      <c r="FVA20" s="203"/>
      <c r="FVB20" s="203"/>
      <c r="FVC20" s="203"/>
      <c r="FVD20" s="203"/>
      <c r="FVE20" s="203"/>
      <c r="FVF20" s="203"/>
      <c r="FVG20" s="203"/>
      <c r="FVH20" s="203"/>
      <c r="FVI20" s="203"/>
      <c r="FVJ20" s="203"/>
      <c r="FVK20" s="203"/>
      <c r="FVL20" s="203"/>
      <c r="FVM20" s="203"/>
      <c r="FVN20" s="203"/>
      <c r="FVO20" s="203"/>
      <c r="FVP20" s="203"/>
      <c r="FVQ20" s="203"/>
      <c r="FVR20" s="203"/>
      <c r="FVS20" s="203"/>
      <c r="FVT20" s="203"/>
      <c r="FVU20" s="203"/>
      <c r="FVV20" s="203"/>
      <c r="FVW20" s="203"/>
      <c r="FVX20" s="203"/>
      <c r="FVY20" s="203"/>
      <c r="FVZ20" s="203"/>
      <c r="FWA20" s="203"/>
      <c r="FWB20" s="203"/>
      <c r="FWC20" s="203"/>
      <c r="FWD20" s="203"/>
      <c r="FWE20" s="203"/>
      <c r="FWF20" s="203"/>
      <c r="FWG20" s="203"/>
      <c r="FWH20" s="203"/>
      <c r="FWI20" s="203"/>
      <c r="FWJ20" s="203"/>
      <c r="FWK20" s="203"/>
      <c r="FWL20" s="203"/>
      <c r="FWM20" s="203"/>
      <c r="FWN20" s="203"/>
      <c r="FWO20" s="203"/>
      <c r="FWP20" s="203"/>
      <c r="FWQ20" s="203"/>
      <c r="FWR20" s="203"/>
      <c r="FWS20" s="203"/>
      <c r="FWT20" s="203"/>
      <c r="FWU20" s="203"/>
      <c r="FWV20" s="203"/>
      <c r="FWW20" s="203"/>
      <c r="FWX20" s="203"/>
      <c r="FWY20" s="203"/>
      <c r="FWZ20" s="203"/>
      <c r="FXA20" s="203"/>
      <c r="FXB20" s="203"/>
      <c r="FXC20" s="203"/>
      <c r="FXD20" s="203"/>
      <c r="FXE20" s="203"/>
      <c r="FXF20" s="203"/>
      <c r="FXG20" s="203"/>
      <c r="FXH20" s="203"/>
      <c r="FXI20" s="203"/>
      <c r="FXJ20" s="203"/>
      <c r="FXK20" s="203"/>
      <c r="FXL20" s="203"/>
      <c r="FXM20" s="203"/>
      <c r="FXN20" s="203"/>
      <c r="FXO20" s="203"/>
      <c r="FXP20" s="203"/>
      <c r="FXQ20" s="203"/>
      <c r="FXR20" s="203"/>
      <c r="FXS20" s="203"/>
      <c r="FXT20" s="203"/>
      <c r="FXU20" s="203"/>
      <c r="FXV20" s="203"/>
      <c r="FXW20" s="203"/>
      <c r="FXX20" s="203"/>
      <c r="FXY20" s="203"/>
      <c r="FXZ20" s="203"/>
      <c r="FYA20" s="203"/>
      <c r="FYB20" s="203"/>
      <c r="FYC20" s="203"/>
      <c r="FYD20" s="203"/>
      <c r="FYE20" s="203"/>
      <c r="FYF20" s="203"/>
      <c r="FYG20" s="203"/>
      <c r="FYH20" s="203"/>
      <c r="FYI20" s="203"/>
      <c r="FYJ20" s="203"/>
      <c r="FYK20" s="203"/>
      <c r="FYL20" s="203"/>
      <c r="FYM20" s="203"/>
      <c r="FYN20" s="203"/>
      <c r="FYO20" s="203"/>
      <c r="FYP20" s="203"/>
      <c r="FYQ20" s="203"/>
      <c r="FYR20" s="203"/>
      <c r="FYS20" s="203"/>
      <c r="FYT20" s="203"/>
      <c r="FYU20" s="203"/>
      <c r="FYV20" s="203"/>
      <c r="FYW20" s="203"/>
      <c r="FYX20" s="203"/>
      <c r="FYY20" s="203"/>
      <c r="FYZ20" s="203"/>
      <c r="FZA20" s="203"/>
      <c r="FZB20" s="203"/>
      <c r="FZC20" s="203"/>
      <c r="FZD20" s="203"/>
      <c r="FZE20" s="203"/>
      <c r="FZF20" s="203"/>
      <c r="FZG20" s="203"/>
      <c r="FZH20" s="203"/>
      <c r="FZI20" s="203"/>
      <c r="FZJ20" s="203"/>
      <c r="FZK20" s="203"/>
      <c r="FZL20" s="203"/>
      <c r="FZM20" s="203"/>
      <c r="FZN20" s="203"/>
      <c r="FZO20" s="203"/>
      <c r="FZP20" s="203"/>
      <c r="FZQ20" s="203"/>
      <c r="FZR20" s="203"/>
      <c r="FZS20" s="203"/>
      <c r="FZT20" s="203"/>
      <c r="FZU20" s="203"/>
      <c r="FZV20" s="203"/>
      <c r="FZW20" s="203"/>
      <c r="FZX20" s="203"/>
      <c r="FZY20" s="203"/>
      <c r="FZZ20" s="203"/>
      <c r="GAA20" s="203"/>
      <c r="GAB20" s="203"/>
      <c r="GAC20" s="203"/>
      <c r="GAD20" s="203"/>
      <c r="GAE20" s="203"/>
      <c r="GAF20" s="203"/>
      <c r="GAG20" s="203"/>
      <c r="GAH20" s="203"/>
      <c r="GAI20" s="203"/>
      <c r="GAJ20" s="203"/>
      <c r="GAK20" s="203"/>
      <c r="GAL20" s="203"/>
      <c r="GAM20" s="203"/>
      <c r="GAN20" s="203"/>
      <c r="GAO20" s="203"/>
      <c r="GAP20" s="203"/>
      <c r="GAQ20" s="203"/>
      <c r="GAR20" s="203"/>
      <c r="GAS20" s="203"/>
      <c r="GAT20" s="203"/>
      <c r="GAU20" s="203"/>
      <c r="GAV20" s="203"/>
      <c r="GAW20" s="203"/>
      <c r="GAX20" s="203"/>
      <c r="GAY20" s="203"/>
      <c r="GAZ20" s="203"/>
      <c r="GBA20" s="203"/>
      <c r="GBB20" s="203"/>
      <c r="GBC20" s="203"/>
      <c r="GBD20" s="203"/>
      <c r="GBE20" s="203"/>
      <c r="GBF20" s="203"/>
      <c r="GBG20" s="203"/>
      <c r="GBH20" s="203"/>
      <c r="GBI20" s="203"/>
      <c r="GBJ20" s="203"/>
      <c r="GBK20" s="203"/>
      <c r="GBL20" s="203"/>
      <c r="GBM20" s="203"/>
      <c r="GBN20" s="203"/>
      <c r="GBO20" s="203"/>
      <c r="GBP20" s="203"/>
      <c r="GBQ20" s="203"/>
      <c r="GBR20" s="203"/>
      <c r="GBS20" s="203"/>
      <c r="GBT20" s="203"/>
      <c r="GBU20" s="203"/>
      <c r="GBV20" s="203"/>
      <c r="GBW20" s="203"/>
      <c r="GBX20" s="203"/>
      <c r="GBY20" s="203"/>
      <c r="GBZ20" s="203"/>
      <c r="GCA20" s="203"/>
      <c r="GCB20" s="203"/>
      <c r="GCC20" s="203"/>
      <c r="GCD20" s="203"/>
      <c r="GCE20" s="203"/>
      <c r="GCF20" s="203"/>
      <c r="GCG20" s="203"/>
      <c r="GCH20" s="203"/>
      <c r="GCI20" s="203"/>
      <c r="GCJ20" s="203"/>
      <c r="GCK20" s="203"/>
      <c r="GCL20" s="203"/>
      <c r="GCM20" s="203"/>
      <c r="GCN20" s="203"/>
      <c r="GCO20" s="203"/>
      <c r="GCP20" s="203"/>
      <c r="GCQ20" s="203"/>
      <c r="GCR20" s="203"/>
      <c r="GCS20" s="203"/>
      <c r="GCT20" s="203"/>
      <c r="GCU20" s="203"/>
      <c r="GCV20" s="203"/>
      <c r="GCW20" s="203"/>
      <c r="GCX20" s="203"/>
      <c r="GCY20" s="203"/>
      <c r="GCZ20" s="203"/>
      <c r="GDA20" s="203"/>
      <c r="GDB20" s="203"/>
      <c r="GDC20" s="203"/>
      <c r="GDD20" s="203"/>
      <c r="GDE20" s="203"/>
      <c r="GDF20" s="203"/>
      <c r="GDG20" s="203"/>
      <c r="GDH20" s="203"/>
      <c r="GDI20" s="203"/>
      <c r="GDJ20" s="203"/>
      <c r="GDK20" s="203"/>
      <c r="GDL20" s="203"/>
      <c r="GDM20" s="203"/>
      <c r="GDN20" s="203"/>
      <c r="GDO20" s="203"/>
      <c r="GDP20" s="203"/>
      <c r="GDQ20" s="203"/>
      <c r="GDR20" s="203"/>
      <c r="GDS20" s="203"/>
      <c r="GDT20" s="203"/>
      <c r="GDU20" s="203"/>
      <c r="GDV20" s="203"/>
      <c r="GDW20" s="203"/>
      <c r="GDX20" s="203"/>
      <c r="GDY20" s="203"/>
      <c r="GDZ20" s="203"/>
      <c r="GEA20" s="203"/>
      <c r="GEB20" s="203"/>
      <c r="GEC20" s="203"/>
      <c r="GED20" s="203"/>
      <c r="GEE20" s="203"/>
      <c r="GEF20" s="203"/>
      <c r="GEG20" s="203"/>
      <c r="GEH20" s="203"/>
      <c r="GEI20" s="203"/>
      <c r="GEJ20" s="203"/>
      <c r="GEK20" s="203"/>
      <c r="GEL20" s="203"/>
      <c r="GEM20" s="203"/>
      <c r="GEN20" s="203"/>
      <c r="GEO20" s="203"/>
      <c r="GEP20" s="203"/>
      <c r="GEQ20" s="203"/>
      <c r="GER20" s="203"/>
      <c r="GES20" s="203"/>
      <c r="GET20" s="203"/>
      <c r="GEU20" s="203"/>
      <c r="GEV20" s="203"/>
      <c r="GEW20" s="203"/>
      <c r="GEX20" s="203"/>
      <c r="GEY20" s="203"/>
      <c r="GEZ20" s="203"/>
      <c r="GFA20" s="203"/>
      <c r="GFB20" s="203"/>
      <c r="GFC20" s="203"/>
      <c r="GFD20" s="203"/>
      <c r="GFE20" s="203"/>
      <c r="GFF20" s="203"/>
      <c r="GFG20" s="203"/>
      <c r="GFH20" s="203"/>
      <c r="GFI20" s="203"/>
      <c r="GFJ20" s="203"/>
      <c r="GFK20" s="203"/>
      <c r="GFL20" s="203"/>
      <c r="GFM20" s="203"/>
      <c r="GFN20" s="203"/>
      <c r="GFO20" s="203"/>
      <c r="GFP20" s="203"/>
      <c r="GFQ20" s="203"/>
      <c r="GFR20" s="203"/>
      <c r="GFS20" s="203"/>
      <c r="GFT20" s="203"/>
      <c r="GFU20" s="203"/>
      <c r="GFV20" s="203"/>
      <c r="GFW20" s="203"/>
      <c r="GFX20" s="203"/>
      <c r="GFY20" s="203"/>
      <c r="GFZ20" s="203"/>
      <c r="GGA20" s="203"/>
      <c r="GGB20" s="203"/>
      <c r="GGC20" s="203"/>
      <c r="GGD20" s="203"/>
      <c r="GGE20" s="203"/>
      <c r="GGF20" s="203"/>
      <c r="GGG20" s="203"/>
      <c r="GGH20" s="203"/>
      <c r="GGI20" s="203"/>
      <c r="GGJ20" s="203"/>
      <c r="GGK20" s="203"/>
      <c r="GGL20" s="203"/>
      <c r="GGM20" s="203"/>
      <c r="GGN20" s="203"/>
      <c r="GGO20" s="203"/>
      <c r="GGP20" s="203"/>
      <c r="GGQ20" s="203"/>
      <c r="GGR20" s="203"/>
      <c r="GGS20" s="203"/>
      <c r="GGT20" s="203"/>
      <c r="GGU20" s="203"/>
      <c r="GGV20" s="203"/>
      <c r="GGW20" s="203"/>
      <c r="GGX20" s="203"/>
      <c r="GGY20" s="203"/>
      <c r="GGZ20" s="203"/>
      <c r="GHA20" s="203"/>
      <c r="GHB20" s="203"/>
      <c r="GHC20" s="203"/>
      <c r="GHD20" s="203"/>
      <c r="GHE20" s="203"/>
      <c r="GHF20" s="203"/>
      <c r="GHG20" s="203"/>
      <c r="GHH20" s="203"/>
      <c r="GHI20" s="203"/>
      <c r="GHJ20" s="203"/>
      <c r="GHK20" s="203"/>
      <c r="GHL20" s="203"/>
      <c r="GHM20" s="203"/>
      <c r="GHN20" s="203"/>
      <c r="GHO20" s="203"/>
      <c r="GHP20" s="203"/>
      <c r="GHQ20" s="203"/>
      <c r="GHR20" s="203"/>
      <c r="GHS20" s="203"/>
      <c r="GHT20" s="203"/>
      <c r="GHU20" s="203"/>
      <c r="GHV20" s="203"/>
      <c r="GHW20" s="203"/>
      <c r="GHX20" s="203"/>
      <c r="GHY20" s="203"/>
      <c r="GHZ20" s="203"/>
      <c r="GIA20" s="203"/>
      <c r="GIB20" s="203"/>
      <c r="GIC20" s="203"/>
      <c r="GID20" s="203"/>
      <c r="GIE20" s="203"/>
      <c r="GIF20" s="203"/>
      <c r="GIG20" s="203"/>
      <c r="GIH20" s="203"/>
      <c r="GII20" s="203"/>
      <c r="GIJ20" s="203"/>
      <c r="GIK20" s="203"/>
      <c r="GIL20" s="203"/>
      <c r="GIM20" s="203"/>
      <c r="GIN20" s="203"/>
      <c r="GIO20" s="203"/>
      <c r="GIP20" s="203"/>
      <c r="GIQ20" s="203"/>
      <c r="GIR20" s="203"/>
      <c r="GIS20" s="203"/>
      <c r="GIT20" s="203"/>
      <c r="GIU20" s="203"/>
      <c r="GIV20" s="203"/>
      <c r="GIW20" s="203"/>
      <c r="GIX20" s="203"/>
      <c r="GIY20" s="203"/>
      <c r="GIZ20" s="203"/>
      <c r="GJA20" s="203"/>
      <c r="GJB20" s="203"/>
      <c r="GJC20" s="203"/>
      <c r="GJD20" s="203"/>
      <c r="GJE20" s="203"/>
      <c r="GJF20" s="203"/>
      <c r="GJG20" s="203"/>
      <c r="GJH20" s="203"/>
      <c r="GJI20" s="203"/>
      <c r="GJJ20" s="203"/>
      <c r="GJK20" s="203"/>
      <c r="GJL20" s="203"/>
      <c r="GJM20" s="203"/>
      <c r="GJN20" s="203"/>
      <c r="GJO20" s="203"/>
      <c r="GJP20" s="203"/>
      <c r="GJQ20" s="203"/>
      <c r="GJR20" s="203"/>
      <c r="GJS20" s="203"/>
      <c r="GJT20" s="203"/>
      <c r="GJU20" s="203"/>
      <c r="GJV20" s="203"/>
      <c r="GJW20" s="203"/>
      <c r="GJX20" s="203"/>
      <c r="GJY20" s="203"/>
      <c r="GJZ20" s="203"/>
      <c r="GKA20" s="203"/>
      <c r="GKB20" s="203"/>
      <c r="GKC20" s="203"/>
      <c r="GKD20" s="203"/>
      <c r="GKE20" s="203"/>
      <c r="GKF20" s="203"/>
      <c r="GKG20" s="203"/>
      <c r="GKH20" s="203"/>
      <c r="GKI20" s="203"/>
      <c r="GKJ20" s="203"/>
      <c r="GKK20" s="203"/>
      <c r="GKL20" s="203"/>
      <c r="GKM20" s="203"/>
      <c r="GKN20" s="203"/>
      <c r="GKO20" s="203"/>
      <c r="GKP20" s="203"/>
      <c r="GKQ20" s="203"/>
      <c r="GKR20" s="203"/>
      <c r="GKS20" s="203"/>
      <c r="GKT20" s="203"/>
      <c r="GKU20" s="203"/>
      <c r="GKV20" s="203"/>
      <c r="GKW20" s="203"/>
      <c r="GKX20" s="203"/>
      <c r="GKY20" s="203"/>
      <c r="GKZ20" s="203"/>
      <c r="GLA20" s="203"/>
      <c r="GLB20" s="203"/>
      <c r="GLC20" s="203"/>
      <c r="GLD20" s="203"/>
      <c r="GLE20" s="203"/>
      <c r="GLF20" s="203"/>
      <c r="GLG20" s="203"/>
      <c r="GLH20" s="203"/>
      <c r="GLI20" s="203"/>
      <c r="GLJ20" s="203"/>
      <c r="GLK20" s="203"/>
      <c r="GLL20" s="203"/>
      <c r="GLM20" s="203"/>
      <c r="GLN20" s="203"/>
      <c r="GLO20" s="203"/>
      <c r="GLP20" s="203"/>
      <c r="GLQ20" s="203"/>
      <c r="GLR20" s="203"/>
      <c r="GLS20" s="203"/>
      <c r="GLT20" s="203"/>
      <c r="GLU20" s="203"/>
      <c r="GLV20" s="203"/>
      <c r="GLW20" s="203"/>
      <c r="GLX20" s="203"/>
      <c r="GLY20" s="203"/>
      <c r="GLZ20" s="203"/>
      <c r="GMA20" s="203"/>
      <c r="GMB20" s="203"/>
      <c r="GMC20" s="203"/>
      <c r="GMD20" s="203"/>
      <c r="GME20" s="203"/>
      <c r="GMF20" s="203"/>
      <c r="GMG20" s="203"/>
      <c r="GMH20" s="203"/>
      <c r="GMI20" s="203"/>
      <c r="GMJ20" s="203"/>
      <c r="GMK20" s="203"/>
      <c r="GML20" s="203"/>
      <c r="GMM20" s="203"/>
      <c r="GMN20" s="203"/>
      <c r="GMO20" s="203"/>
      <c r="GMP20" s="203"/>
      <c r="GMQ20" s="203"/>
      <c r="GMR20" s="203"/>
      <c r="GMS20" s="203"/>
      <c r="GMT20" s="203"/>
      <c r="GMU20" s="203"/>
      <c r="GMV20" s="203"/>
      <c r="GMW20" s="203"/>
      <c r="GMX20" s="203"/>
      <c r="GMY20" s="203"/>
      <c r="GMZ20" s="203"/>
      <c r="GNA20" s="203"/>
      <c r="GNB20" s="203"/>
      <c r="GNC20" s="203"/>
      <c r="GND20" s="203"/>
      <c r="GNE20" s="203"/>
      <c r="GNF20" s="203"/>
      <c r="GNG20" s="203"/>
      <c r="GNH20" s="203"/>
      <c r="GNI20" s="203"/>
      <c r="GNJ20" s="203"/>
      <c r="GNK20" s="203"/>
      <c r="GNL20" s="203"/>
      <c r="GNM20" s="203"/>
      <c r="GNN20" s="203"/>
      <c r="GNO20" s="203"/>
      <c r="GNP20" s="203"/>
      <c r="GNQ20" s="203"/>
      <c r="GNR20" s="203"/>
      <c r="GNS20" s="203"/>
      <c r="GNT20" s="203"/>
      <c r="GNU20" s="203"/>
      <c r="GNV20" s="203"/>
      <c r="GNW20" s="203"/>
      <c r="GNX20" s="203"/>
      <c r="GNY20" s="203"/>
      <c r="GNZ20" s="203"/>
      <c r="GOA20" s="203"/>
      <c r="GOB20" s="203"/>
      <c r="GOC20" s="203"/>
      <c r="GOD20" s="203"/>
      <c r="GOE20" s="203"/>
      <c r="GOF20" s="203"/>
      <c r="GOG20" s="203"/>
      <c r="GOH20" s="203"/>
      <c r="GOI20" s="203"/>
      <c r="GOJ20" s="203"/>
      <c r="GOK20" s="203"/>
      <c r="GOL20" s="203"/>
      <c r="GOM20" s="203"/>
      <c r="GON20" s="203"/>
      <c r="GOO20" s="203"/>
      <c r="GOP20" s="203"/>
      <c r="GOQ20" s="203"/>
      <c r="GOR20" s="203"/>
      <c r="GOS20" s="203"/>
      <c r="GOT20" s="203"/>
      <c r="GOU20" s="203"/>
      <c r="GOV20" s="203"/>
      <c r="GOW20" s="203"/>
      <c r="GOX20" s="203"/>
      <c r="GOY20" s="203"/>
      <c r="GOZ20" s="203"/>
      <c r="GPA20" s="203"/>
      <c r="GPB20" s="203"/>
      <c r="GPC20" s="203"/>
      <c r="GPD20" s="203"/>
      <c r="GPE20" s="203"/>
      <c r="GPF20" s="203"/>
      <c r="GPG20" s="203"/>
      <c r="GPH20" s="203"/>
      <c r="GPI20" s="203"/>
      <c r="GPJ20" s="203"/>
      <c r="GPK20" s="203"/>
      <c r="GPL20" s="203"/>
      <c r="GPM20" s="203"/>
      <c r="GPN20" s="203"/>
      <c r="GPO20" s="203"/>
      <c r="GPP20" s="203"/>
      <c r="GPQ20" s="203"/>
      <c r="GPR20" s="203"/>
      <c r="GPS20" s="203"/>
      <c r="GPT20" s="203"/>
      <c r="GPU20" s="203"/>
      <c r="GPV20" s="203"/>
      <c r="GPW20" s="203"/>
      <c r="GPX20" s="203"/>
      <c r="GPY20" s="203"/>
      <c r="GPZ20" s="203"/>
      <c r="GQA20" s="203"/>
      <c r="GQB20" s="203"/>
      <c r="GQC20" s="203"/>
      <c r="GQD20" s="203"/>
      <c r="GQE20" s="203"/>
      <c r="GQF20" s="203"/>
      <c r="GQG20" s="203"/>
      <c r="GQH20" s="203"/>
      <c r="GQI20" s="203"/>
      <c r="GQJ20" s="203"/>
      <c r="GQK20" s="203"/>
      <c r="GQL20" s="203"/>
      <c r="GQM20" s="203"/>
      <c r="GQN20" s="203"/>
      <c r="GQO20" s="203"/>
      <c r="GQP20" s="203"/>
      <c r="GQQ20" s="203"/>
      <c r="GQR20" s="203"/>
      <c r="GQS20" s="203"/>
      <c r="GQT20" s="203"/>
      <c r="GQU20" s="203"/>
      <c r="GQV20" s="203"/>
      <c r="GQW20" s="203"/>
      <c r="GQX20" s="203"/>
      <c r="GQY20" s="203"/>
      <c r="GQZ20" s="203"/>
      <c r="GRA20" s="203"/>
      <c r="GRB20" s="203"/>
      <c r="GRC20" s="203"/>
      <c r="GRD20" s="203"/>
      <c r="GRE20" s="203"/>
      <c r="GRF20" s="203"/>
      <c r="GRG20" s="203"/>
      <c r="GRH20" s="203"/>
      <c r="GRI20" s="203"/>
      <c r="GRJ20" s="203"/>
      <c r="GRK20" s="203"/>
      <c r="GRL20" s="203"/>
      <c r="GRM20" s="203"/>
      <c r="GRN20" s="203"/>
      <c r="GRO20" s="203"/>
      <c r="GRP20" s="203"/>
      <c r="GRQ20" s="203"/>
      <c r="GRR20" s="203"/>
      <c r="GRS20" s="203"/>
      <c r="GRT20" s="203"/>
      <c r="GRU20" s="203"/>
      <c r="GRV20" s="203"/>
      <c r="GRW20" s="203"/>
      <c r="GRX20" s="203"/>
      <c r="GRY20" s="203"/>
      <c r="GRZ20" s="203"/>
      <c r="GSA20" s="203"/>
      <c r="GSB20" s="203"/>
      <c r="GSC20" s="203"/>
      <c r="GSD20" s="203"/>
      <c r="GSE20" s="203"/>
      <c r="GSF20" s="203"/>
      <c r="GSG20" s="203"/>
      <c r="GSH20" s="203"/>
      <c r="GSI20" s="203"/>
      <c r="GSJ20" s="203"/>
      <c r="GSK20" s="203"/>
      <c r="GSL20" s="203"/>
      <c r="GSM20" s="203"/>
      <c r="GSN20" s="203"/>
      <c r="GSO20" s="203"/>
      <c r="GSP20" s="203"/>
      <c r="GSQ20" s="203"/>
      <c r="GSR20" s="203"/>
      <c r="GSS20" s="203"/>
      <c r="GST20" s="203"/>
      <c r="GSU20" s="203"/>
      <c r="GSV20" s="203"/>
      <c r="GSW20" s="203"/>
      <c r="GSX20" s="203"/>
      <c r="GSY20" s="203"/>
      <c r="GSZ20" s="203"/>
      <c r="GTA20" s="203"/>
      <c r="GTB20" s="203"/>
      <c r="GTC20" s="203"/>
      <c r="GTD20" s="203"/>
      <c r="GTE20" s="203"/>
      <c r="GTF20" s="203"/>
      <c r="GTG20" s="203"/>
      <c r="GTH20" s="203"/>
      <c r="GTI20" s="203"/>
      <c r="GTJ20" s="203"/>
      <c r="GTK20" s="203"/>
      <c r="GTL20" s="203"/>
      <c r="GTM20" s="203"/>
      <c r="GTN20" s="203"/>
      <c r="GTO20" s="203"/>
      <c r="GTP20" s="203"/>
      <c r="GTQ20" s="203"/>
      <c r="GTR20" s="203"/>
      <c r="GTS20" s="203"/>
      <c r="GTT20" s="203"/>
      <c r="GTU20" s="203"/>
      <c r="GTV20" s="203"/>
      <c r="GTW20" s="203"/>
      <c r="GTX20" s="203"/>
      <c r="GTY20" s="203"/>
      <c r="GTZ20" s="203"/>
      <c r="GUA20" s="203"/>
      <c r="GUB20" s="203"/>
      <c r="GUC20" s="203"/>
      <c r="GUD20" s="203"/>
      <c r="GUE20" s="203"/>
      <c r="GUF20" s="203"/>
      <c r="GUG20" s="203"/>
      <c r="GUH20" s="203"/>
      <c r="GUI20" s="203"/>
      <c r="GUJ20" s="203"/>
      <c r="GUK20" s="203"/>
      <c r="GUL20" s="203"/>
      <c r="GUM20" s="203"/>
      <c r="GUN20" s="203"/>
      <c r="GUO20" s="203"/>
      <c r="GUP20" s="203"/>
      <c r="GUQ20" s="203"/>
      <c r="GUR20" s="203"/>
      <c r="GUS20" s="203"/>
      <c r="GUT20" s="203"/>
      <c r="GUU20" s="203"/>
      <c r="GUV20" s="203"/>
      <c r="GUW20" s="203"/>
      <c r="GUX20" s="203"/>
      <c r="GUY20" s="203"/>
      <c r="GUZ20" s="203"/>
      <c r="GVA20" s="203"/>
      <c r="GVB20" s="203"/>
      <c r="GVC20" s="203"/>
      <c r="GVD20" s="203"/>
      <c r="GVE20" s="203"/>
      <c r="GVF20" s="203"/>
      <c r="GVG20" s="203"/>
      <c r="GVH20" s="203"/>
      <c r="GVI20" s="203"/>
      <c r="GVJ20" s="203"/>
      <c r="GVK20" s="203"/>
      <c r="GVL20" s="203"/>
      <c r="GVM20" s="203"/>
      <c r="GVN20" s="203"/>
      <c r="GVO20" s="203"/>
      <c r="GVP20" s="203"/>
      <c r="GVQ20" s="203"/>
      <c r="GVR20" s="203"/>
      <c r="GVS20" s="203"/>
      <c r="GVT20" s="203"/>
      <c r="GVU20" s="203"/>
      <c r="GVV20" s="203"/>
      <c r="GVW20" s="203"/>
      <c r="GVX20" s="203"/>
      <c r="GVY20" s="203"/>
      <c r="GVZ20" s="203"/>
      <c r="GWA20" s="203"/>
      <c r="GWB20" s="203"/>
      <c r="GWC20" s="203"/>
      <c r="GWD20" s="203"/>
      <c r="GWE20" s="203"/>
      <c r="GWF20" s="203"/>
      <c r="GWG20" s="203"/>
      <c r="GWH20" s="203"/>
      <c r="GWI20" s="203"/>
      <c r="GWJ20" s="203"/>
      <c r="GWK20" s="203"/>
      <c r="GWL20" s="203"/>
      <c r="GWM20" s="203"/>
      <c r="GWN20" s="203"/>
      <c r="GWO20" s="203"/>
      <c r="GWP20" s="203"/>
      <c r="GWQ20" s="203"/>
      <c r="GWR20" s="203"/>
      <c r="GWS20" s="203"/>
      <c r="GWT20" s="203"/>
      <c r="GWU20" s="203"/>
      <c r="GWV20" s="203"/>
      <c r="GWW20" s="203"/>
      <c r="GWX20" s="203"/>
      <c r="GWY20" s="203"/>
      <c r="GWZ20" s="203"/>
      <c r="GXA20" s="203"/>
      <c r="GXB20" s="203"/>
      <c r="GXC20" s="203"/>
      <c r="GXD20" s="203"/>
      <c r="GXE20" s="203"/>
      <c r="GXF20" s="203"/>
      <c r="GXG20" s="203"/>
      <c r="GXH20" s="203"/>
      <c r="GXI20" s="203"/>
      <c r="GXJ20" s="203"/>
      <c r="GXK20" s="203"/>
      <c r="GXL20" s="203"/>
      <c r="GXM20" s="203"/>
      <c r="GXN20" s="203"/>
      <c r="GXO20" s="203"/>
      <c r="GXP20" s="203"/>
      <c r="GXQ20" s="203"/>
      <c r="GXR20" s="203"/>
      <c r="GXS20" s="203"/>
      <c r="GXT20" s="203"/>
      <c r="GXU20" s="203"/>
      <c r="GXV20" s="203"/>
      <c r="GXW20" s="203"/>
      <c r="GXX20" s="203"/>
      <c r="GXY20" s="203"/>
      <c r="GXZ20" s="203"/>
      <c r="GYA20" s="203"/>
      <c r="GYB20" s="203"/>
      <c r="GYC20" s="203"/>
      <c r="GYD20" s="203"/>
      <c r="GYE20" s="203"/>
      <c r="GYF20" s="203"/>
      <c r="GYG20" s="203"/>
      <c r="GYH20" s="203"/>
      <c r="GYI20" s="203"/>
      <c r="GYJ20" s="203"/>
      <c r="GYK20" s="203"/>
      <c r="GYL20" s="203"/>
      <c r="GYM20" s="203"/>
      <c r="GYN20" s="203"/>
      <c r="GYO20" s="203"/>
      <c r="GYP20" s="203"/>
      <c r="GYQ20" s="203"/>
      <c r="GYR20" s="203"/>
      <c r="GYS20" s="203"/>
      <c r="GYT20" s="203"/>
      <c r="GYU20" s="203"/>
      <c r="GYV20" s="203"/>
      <c r="GYW20" s="203"/>
      <c r="GYX20" s="203"/>
      <c r="GYY20" s="203"/>
      <c r="GYZ20" s="203"/>
      <c r="GZA20" s="203"/>
      <c r="GZB20" s="203"/>
      <c r="GZC20" s="203"/>
      <c r="GZD20" s="203"/>
      <c r="GZE20" s="203"/>
      <c r="GZF20" s="203"/>
      <c r="GZG20" s="203"/>
      <c r="GZH20" s="203"/>
      <c r="GZI20" s="203"/>
      <c r="GZJ20" s="203"/>
      <c r="GZK20" s="203"/>
      <c r="GZL20" s="203"/>
      <c r="GZM20" s="203"/>
      <c r="GZN20" s="203"/>
      <c r="GZO20" s="203"/>
      <c r="GZP20" s="203"/>
      <c r="GZQ20" s="203"/>
      <c r="GZR20" s="203"/>
      <c r="GZS20" s="203"/>
      <c r="GZT20" s="203"/>
      <c r="GZU20" s="203"/>
      <c r="GZV20" s="203"/>
      <c r="GZW20" s="203"/>
      <c r="GZX20" s="203"/>
      <c r="GZY20" s="203"/>
      <c r="GZZ20" s="203"/>
      <c r="HAA20" s="203"/>
      <c r="HAB20" s="203"/>
      <c r="HAC20" s="203"/>
      <c r="HAD20" s="203"/>
      <c r="HAE20" s="203"/>
      <c r="HAF20" s="203"/>
      <c r="HAG20" s="203"/>
      <c r="HAH20" s="203"/>
      <c r="HAI20" s="203"/>
      <c r="HAJ20" s="203"/>
      <c r="HAK20" s="203"/>
      <c r="HAL20" s="203"/>
      <c r="HAM20" s="203"/>
      <c r="HAN20" s="203"/>
      <c r="HAO20" s="203"/>
      <c r="HAP20" s="203"/>
      <c r="HAQ20" s="203"/>
      <c r="HAR20" s="203"/>
      <c r="HAS20" s="203"/>
      <c r="HAT20" s="203"/>
      <c r="HAU20" s="203"/>
      <c r="HAV20" s="203"/>
      <c r="HAW20" s="203"/>
      <c r="HAX20" s="203"/>
      <c r="HAY20" s="203"/>
      <c r="HAZ20" s="203"/>
      <c r="HBA20" s="203"/>
      <c r="HBB20" s="203"/>
      <c r="HBC20" s="203"/>
      <c r="HBD20" s="203"/>
      <c r="HBE20" s="203"/>
      <c r="HBF20" s="203"/>
      <c r="HBG20" s="203"/>
      <c r="HBH20" s="203"/>
      <c r="HBI20" s="203"/>
      <c r="HBJ20" s="203"/>
      <c r="HBK20" s="203"/>
      <c r="HBL20" s="203"/>
      <c r="HBM20" s="203"/>
      <c r="HBN20" s="203"/>
      <c r="HBO20" s="203"/>
      <c r="HBP20" s="203"/>
      <c r="HBQ20" s="203"/>
      <c r="HBR20" s="203"/>
      <c r="HBS20" s="203"/>
      <c r="HBT20" s="203"/>
      <c r="HBU20" s="203"/>
      <c r="HBV20" s="203"/>
      <c r="HBW20" s="203"/>
      <c r="HBX20" s="203"/>
      <c r="HBY20" s="203"/>
      <c r="HBZ20" s="203"/>
      <c r="HCA20" s="203"/>
      <c r="HCB20" s="203"/>
      <c r="HCC20" s="203"/>
      <c r="HCD20" s="203"/>
      <c r="HCE20" s="203"/>
      <c r="HCF20" s="203"/>
      <c r="HCG20" s="203"/>
      <c r="HCH20" s="203"/>
      <c r="HCI20" s="203"/>
      <c r="HCJ20" s="203"/>
      <c r="HCK20" s="203"/>
      <c r="HCL20" s="203"/>
      <c r="HCM20" s="203"/>
      <c r="HCN20" s="203"/>
      <c r="HCO20" s="203"/>
      <c r="HCP20" s="203"/>
      <c r="HCQ20" s="203"/>
      <c r="HCR20" s="203"/>
      <c r="HCS20" s="203"/>
      <c r="HCT20" s="203"/>
      <c r="HCU20" s="203"/>
      <c r="HCV20" s="203"/>
      <c r="HCW20" s="203"/>
      <c r="HCX20" s="203"/>
      <c r="HCY20" s="203"/>
      <c r="HCZ20" s="203"/>
      <c r="HDA20" s="203"/>
      <c r="HDB20" s="203"/>
      <c r="HDC20" s="203"/>
      <c r="HDD20" s="203"/>
      <c r="HDE20" s="203"/>
      <c r="HDF20" s="203"/>
      <c r="HDG20" s="203"/>
      <c r="HDH20" s="203"/>
      <c r="HDI20" s="203"/>
      <c r="HDJ20" s="203"/>
      <c r="HDK20" s="203"/>
      <c r="HDL20" s="203"/>
      <c r="HDM20" s="203"/>
      <c r="HDN20" s="203"/>
      <c r="HDO20" s="203"/>
      <c r="HDP20" s="203"/>
      <c r="HDQ20" s="203"/>
      <c r="HDR20" s="203"/>
      <c r="HDS20" s="203"/>
      <c r="HDT20" s="203"/>
      <c r="HDU20" s="203"/>
      <c r="HDV20" s="203"/>
      <c r="HDW20" s="203"/>
      <c r="HDX20" s="203"/>
      <c r="HDY20" s="203"/>
      <c r="HDZ20" s="203"/>
      <c r="HEA20" s="203"/>
      <c r="HEB20" s="203"/>
      <c r="HEC20" s="203"/>
      <c r="HED20" s="203"/>
      <c r="HEE20" s="203"/>
      <c r="HEF20" s="203"/>
      <c r="HEG20" s="203"/>
      <c r="HEH20" s="203"/>
      <c r="HEI20" s="203"/>
      <c r="HEJ20" s="203"/>
      <c r="HEK20" s="203"/>
      <c r="HEL20" s="203"/>
      <c r="HEM20" s="203"/>
      <c r="HEN20" s="203"/>
      <c r="HEO20" s="203"/>
      <c r="HEP20" s="203"/>
      <c r="HEQ20" s="203"/>
      <c r="HER20" s="203"/>
      <c r="HES20" s="203"/>
      <c r="HET20" s="203"/>
      <c r="HEU20" s="203"/>
      <c r="HEV20" s="203"/>
      <c r="HEW20" s="203"/>
      <c r="HEX20" s="203"/>
      <c r="HEY20" s="203"/>
      <c r="HEZ20" s="203"/>
      <c r="HFA20" s="203"/>
      <c r="HFB20" s="203"/>
      <c r="HFC20" s="203"/>
      <c r="HFD20" s="203"/>
      <c r="HFE20" s="203"/>
      <c r="HFF20" s="203"/>
      <c r="HFG20" s="203"/>
      <c r="HFH20" s="203"/>
      <c r="HFI20" s="203"/>
      <c r="HFJ20" s="203"/>
      <c r="HFK20" s="203"/>
      <c r="HFL20" s="203"/>
      <c r="HFM20" s="203"/>
      <c r="HFN20" s="203"/>
      <c r="HFO20" s="203"/>
      <c r="HFP20" s="203"/>
      <c r="HFQ20" s="203"/>
      <c r="HFR20" s="203"/>
      <c r="HFS20" s="203"/>
      <c r="HFT20" s="203"/>
      <c r="HFU20" s="203"/>
      <c r="HFV20" s="203"/>
      <c r="HFW20" s="203"/>
      <c r="HFX20" s="203"/>
      <c r="HFY20" s="203"/>
      <c r="HFZ20" s="203"/>
      <c r="HGA20" s="203"/>
      <c r="HGB20" s="203"/>
      <c r="HGC20" s="203"/>
      <c r="HGD20" s="203"/>
      <c r="HGE20" s="203"/>
      <c r="HGF20" s="203"/>
      <c r="HGG20" s="203"/>
      <c r="HGH20" s="203"/>
      <c r="HGI20" s="203"/>
      <c r="HGJ20" s="203"/>
      <c r="HGK20" s="203"/>
      <c r="HGL20" s="203"/>
      <c r="HGM20" s="203"/>
      <c r="HGN20" s="203"/>
      <c r="HGO20" s="203"/>
      <c r="HGP20" s="203"/>
      <c r="HGQ20" s="203"/>
      <c r="HGR20" s="203"/>
      <c r="HGS20" s="203"/>
      <c r="HGT20" s="203"/>
      <c r="HGU20" s="203"/>
      <c r="HGV20" s="203"/>
      <c r="HGW20" s="203"/>
      <c r="HGX20" s="203"/>
      <c r="HGY20" s="203"/>
      <c r="HGZ20" s="203"/>
      <c r="HHA20" s="203"/>
      <c r="HHB20" s="203"/>
      <c r="HHC20" s="203"/>
      <c r="HHD20" s="203"/>
      <c r="HHE20" s="203"/>
      <c r="HHF20" s="203"/>
      <c r="HHG20" s="203"/>
      <c r="HHH20" s="203"/>
      <c r="HHI20" s="203"/>
      <c r="HHJ20" s="203"/>
      <c r="HHK20" s="203"/>
      <c r="HHL20" s="203"/>
      <c r="HHM20" s="203"/>
      <c r="HHN20" s="203"/>
      <c r="HHO20" s="203"/>
      <c r="HHP20" s="203"/>
      <c r="HHQ20" s="203"/>
      <c r="HHR20" s="203"/>
      <c r="HHS20" s="203"/>
      <c r="HHT20" s="203"/>
      <c r="HHU20" s="203"/>
      <c r="HHV20" s="203"/>
      <c r="HHW20" s="203"/>
      <c r="HHX20" s="203"/>
      <c r="HHY20" s="203"/>
      <c r="HHZ20" s="203"/>
      <c r="HIA20" s="203"/>
      <c r="HIB20" s="203"/>
      <c r="HIC20" s="203"/>
      <c r="HID20" s="203"/>
      <c r="HIE20" s="203"/>
      <c r="HIF20" s="203"/>
      <c r="HIG20" s="203"/>
      <c r="HIH20" s="203"/>
      <c r="HII20" s="203"/>
      <c r="HIJ20" s="203"/>
      <c r="HIK20" s="203"/>
      <c r="HIL20" s="203"/>
      <c r="HIM20" s="203"/>
      <c r="HIN20" s="203"/>
      <c r="HIO20" s="203"/>
      <c r="HIP20" s="203"/>
      <c r="HIQ20" s="203"/>
      <c r="HIR20" s="203"/>
      <c r="HIS20" s="203"/>
      <c r="HIT20" s="203"/>
      <c r="HIU20" s="203"/>
      <c r="HIV20" s="203"/>
      <c r="HIW20" s="203"/>
      <c r="HIX20" s="203"/>
      <c r="HIY20" s="203"/>
      <c r="HIZ20" s="203"/>
      <c r="HJA20" s="203"/>
      <c r="HJB20" s="203"/>
      <c r="HJC20" s="203"/>
      <c r="HJD20" s="203"/>
      <c r="HJE20" s="203"/>
      <c r="HJF20" s="203"/>
      <c r="HJG20" s="203"/>
      <c r="HJH20" s="203"/>
      <c r="HJI20" s="203"/>
      <c r="HJJ20" s="203"/>
      <c r="HJK20" s="203"/>
      <c r="HJL20" s="203"/>
      <c r="HJM20" s="203"/>
      <c r="HJN20" s="203"/>
      <c r="HJO20" s="203"/>
      <c r="HJP20" s="203"/>
      <c r="HJQ20" s="203"/>
      <c r="HJR20" s="203"/>
      <c r="HJS20" s="203"/>
      <c r="HJT20" s="203"/>
      <c r="HJU20" s="203"/>
      <c r="HJV20" s="203"/>
      <c r="HJW20" s="203"/>
      <c r="HJX20" s="203"/>
      <c r="HJY20" s="203"/>
      <c r="HJZ20" s="203"/>
      <c r="HKA20" s="203"/>
      <c r="HKB20" s="203"/>
      <c r="HKC20" s="203"/>
      <c r="HKD20" s="203"/>
      <c r="HKE20" s="203"/>
      <c r="HKF20" s="203"/>
      <c r="HKG20" s="203"/>
      <c r="HKH20" s="203"/>
      <c r="HKI20" s="203"/>
      <c r="HKJ20" s="203"/>
      <c r="HKK20" s="203"/>
      <c r="HKL20" s="203"/>
      <c r="HKM20" s="203"/>
      <c r="HKN20" s="203"/>
      <c r="HKO20" s="203"/>
      <c r="HKP20" s="203"/>
      <c r="HKQ20" s="203"/>
      <c r="HKR20" s="203"/>
      <c r="HKS20" s="203"/>
      <c r="HKT20" s="203"/>
      <c r="HKU20" s="203"/>
      <c r="HKV20" s="203"/>
      <c r="HKW20" s="203"/>
      <c r="HKX20" s="203"/>
      <c r="HKY20" s="203"/>
      <c r="HKZ20" s="203"/>
      <c r="HLA20" s="203"/>
      <c r="HLB20" s="203"/>
      <c r="HLC20" s="203"/>
      <c r="HLD20" s="203"/>
      <c r="HLE20" s="203"/>
      <c r="HLF20" s="203"/>
      <c r="HLG20" s="203"/>
      <c r="HLH20" s="203"/>
      <c r="HLI20" s="203"/>
      <c r="HLJ20" s="203"/>
      <c r="HLK20" s="203"/>
      <c r="HLL20" s="203"/>
      <c r="HLM20" s="203"/>
      <c r="HLN20" s="203"/>
      <c r="HLO20" s="203"/>
      <c r="HLP20" s="203"/>
      <c r="HLQ20" s="203"/>
      <c r="HLR20" s="203"/>
      <c r="HLS20" s="203"/>
      <c r="HLT20" s="203"/>
      <c r="HLU20" s="203"/>
      <c r="HLV20" s="203"/>
      <c r="HLW20" s="203"/>
      <c r="HLX20" s="203"/>
      <c r="HLY20" s="203"/>
      <c r="HLZ20" s="203"/>
      <c r="HMA20" s="203"/>
      <c r="HMB20" s="203"/>
      <c r="HMC20" s="203"/>
      <c r="HMD20" s="203"/>
      <c r="HME20" s="203"/>
      <c r="HMF20" s="203"/>
      <c r="HMG20" s="203"/>
      <c r="HMH20" s="203"/>
      <c r="HMI20" s="203"/>
      <c r="HMJ20" s="203"/>
      <c r="HMK20" s="203"/>
      <c r="HML20" s="203"/>
      <c r="HMM20" s="203"/>
      <c r="HMN20" s="203"/>
      <c r="HMO20" s="203"/>
      <c r="HMP20" s="203"/>
      <c r="HMQ20" s="203"/>
      <c r="HMR20" s="203"/>
      <c r="HMS20" s="203"/>
      <c r="HMT20" s="203"/>
      <c r="HMU20" s="203"/>
      <c r="HMV20" s="203"/>
      <c r="HMW20" s="203"/>
      <c r="HMX20" s="203"/>
      <c r="HMY20" s="203"/>
      <c r="HMZ20" s="203"/>
      <c r="HNA20" s="203"/>
      <c r="HNB20" s="203"/>
      <c r="HNC20" s="203"/>
      <c r="HND20" s="203"/>
      <c r="HNE20" s="203"/>
      <c r="HNF20" s="203"/>
      <c r="HNG20" s="203"/>
      <c r="HNH20" s="203"/>
      <c r="HNI20" s="203"/>
      <c r="HNJ20" s="203"/>
      <c r="HNK20" s="203"/>
      <c r="HNL20" s="203"/>
      <c r="HNM20" s="203"/>
      <c r="HNN20" s="203"/>
      <c r="HNO20" s="203"/>
      <c r="HNP20" s="203"/>
      <c r="HNQ20" s="203"/>
      <c r="HNR20" s="203"/>
      <c r="HNS20" s="203"/>
      <c r="HNT20" s="203"/>
      <c r="HNU20" s="203"/>
      <c r="HNV20" s="203"/>
      <c r="HNW20" s="203"/>
      <c r="HNX20" s="203"/>
      <c r="HNY20" s="203"/>
      <c r="HNZ20" s="203"/>
      <c r="HOA20" s="203"/>
      <c r="HOB20" s="203"/>
      <c r="HOC20" s="203"/>
      <c r="HOD20" s="203"/>
      <c r="HOE20" s="203"/>
      <c r="HOF20" s="203"/>
      <c r="HOG20" s="203"/>
      <c r="HOH20" s="203"/>
      <c r="HOI20" s="203"/>
      <c r="HOJ20" s="203"/>
      <c r="HOK20" s="203"/>
      <c r="HOL20" s="203"/>
      <c r="HOM20" s="203"/>
      <c r="HON20" s="203"/>
      <c r="HOO20" s="203"/>
      <c r="HOP20" s="203"/>
      <c r="HOQ20" s="203"/>
      <c r="HOR20" s="203"/>
      <c r="HOS20" s="203"/>
      <c r="HOT20" s="203"/>
      <c r="HOU20" s="203"/>
      <c r="HOV20" s="203"/>
      <c r="HOW20" s="203"/>
      <c r="HOX20" s="203"/>
      <c r="HOY20" s="203"/>
      <c r="HOZ20" s="203"/>
      <c r="HPA20" s="203"/>
      <c r="HPB20" s="203"/>
      <c r="HPC20" s="203"/>
      <c r="HPD20" s="203"/>
      <c r="HPE20" s="203"/>
      <c r="HPF20" s="203"/>
      <c r="HPG20" s="203"/>
      <c r="HPH20" s="203"/>
      <c r="HPI20" s="203"/>
      <c r="HPJ20" s="203"/>
      <c r="HPK20" s="203"/>
      <c r="HPL20" s="203"/>
      <c r="HPM20" s="203"/>
      <c r="HPN20" s="203"/>
      <c r="HPO20" s="203"/>
      <c r="HPP20" s="203"/>
      <c r="HPQ20" s="203"/>
      <c r="HPR20" s="203"/>
      <c r="HPS20" s="203"/>
      <c r="HPT20" s="203"/>
      <c r="HPU20" s="203"/>
      <c r="HPV20" s="203"/>
      <c r="HPW20" s="203"/>
      <c r="HPX20" s="203"/>
      <c r="HPY20" s="203"/>
      <c r="HPZ20" s="203"/>
      <c r="HQA20" s="203"/>
      <c r="HQB20" s="203"/>
      <c r="HQC20" s="203"/>
      <c r="HQD20" s="203"/>
      <c r="HQE20" s="203"/>
      <c r="HQF20" s="203"/>
      <c r="HQG20" s="203"/>
      <c r="HQH20" s="203"/>
      <c r="HQI20" s="203"/>
      <c r="HQJ20" s="203"/>
      <c r="HQK20" s="203"/>
      <c r="HQL20" s="203"/>
      <c r="HQM20" s="203"/>
      <c r="HQN20" s="203"/>
      <c r="HQO20" s="203"/>
      <c r="HQP20" s="203"/>
      <c r="HQQ20" s="203"/>
      <c r="HQR20" s="203"/>
      <c r="HQS20" s="203"/>
      <c r="HQT20" s="203"/>
      <c r="HQU20" s="203"/>
      <c r="HQV20" s="203"/>
      <c r="HQW20" s="203"/>
      <c r="HQX20" s="203"/>
      <c r="HQY20" s="203"/>
      <c r="HQZ20" s="203"/>
      <c r="HRA20" s="203"/>
      <c r="HRB20" s="203"/>
      <c r="HRC20" s="203"/>
      <c r="HRD20" s="203"/>
      <c r="HRE20" s="203"/>
      <c r="HRF20" s="203"/>
      <c r="HRG20" s="203"/>
      <c r="HRH20" s="203"/>
      <c r="HRI20" s="203"/>
      <c r="HRJ20" s="203"/>
      <c r="HRK20" s="203"/>
      <c r="HRL20" s="203"/>
      <c r="HRM20" s="203"/>
      <c r="HRN20" s="203"/>
      <c r="HRO20" s="203"/>
      <c r="HRP20" s="203"/>
      <c r="HRQ20" s="203"/>
      <c r="HRR20" s="203"/>
      <c r="HRS20" s="203"/>
      <c r="HRT20" s="203"/>
      <c r="HRU20" s="203"/>
      <c r="HRV20" s="203"/>
      <c r="HRW20" s="203"/>
      <c r="HRX20" s="203"/>
      <c r="HRY20" s="203"/>
      <c r="HRZ20" s="203"/>
      <c r="HSA20" s="203"/>
      <c r="HSB20" s="203"/>
      <c r="HSC20" s="203"/>
      <c r="HSD20" s="203"/>
      <c r="HSE20" s="203"/>
      <c r="HSF20" s="203"/>
      <c r="HSG20" s="203"/>
      <c r="HSH20" s="203"/>
      <c r="HSI20" s="203"/>
      <c r="HSJ20" s="203"/>
      <c r="HSK20" s="203"/>
      <c r="HSL20" s="203"/>
      <c r="HSM20" s="203"/>
      <c r="HSN20" s="203"/>
      <c r="HSO20" s="203"/>
      <c r="HSP20" s="203"/>
      <c r="HSQ20" s="203"/>
      <c r="HSR20" s="203"/>
      <c r="HSS20" s="203"/>
      <c r="HST20" s="203"/>
      <c r="HSU20" s="203"/>
      <c r="HSV20" s="203"/>
      <c r="HSW20" s="203"/>
      <c r="HSX20" s="203"/>
      <c r="HSY20" s="203"/>
      <c r="HSZ20" s="203"/>
      <c r="HTA20" s="203"/>
      <c r="HTB20" s="203"/>
      <c r="HTC20" s="203"/>
      <c r="HTD20" s="203"/>
      <c r="HTE20" s="203"/>
      <c r="HTF20" s="203"/>
      <c r="HTG20" s="203"/>
      <c r="HTH20" s="203"/>
      <c r="HTI20" s="203"/>
      <c r="HTJ20" s="203"/>
      <c r="HTK20" s="203"/>
      <c r="HTL20" s="203"/>
      <c r="HTM20" s="203"/>
      <c r="HTN20" s="203"/>
      <c r="HTO20" s="203"/>
      <c r="HTP20" s="203"/>
      <c r="HTQ20" s="203"/>
      <c r="HTR20" s="203"/>
      <c r="HTS20" s="203"/>
      <c r="HTT20" s="203"/>
      <c r="HTU20" s="203"/>
      <c r="HTV20" s="203"/>
      <c r="HTW20" s="203"/>
      <c r="HTX20" s="203"/>
      <c r="HTY20" s="203"/>
      <c r="HTZ20" s="203"/>
      <c r="HUA20" s="203"/>
      <c r="HUB20" s="203"/>
      <c r="HUC20" s="203"/>
      <c r="HUD20" s="203"/>
      <c r="HUE20" s="203"/>
      <c r="HUF20" s="203"/>
      <c r="HUG20" s="203"/>
      <c r="HUH20" s="203"/>
      <c r="HUI20" s="203"/>
      <c r="HUJ20" s="203"/>
      <c r="HUK20" s="203"/>
      <c r="HUL20" s="203"/>
      <c r="HUM20" s="203"/>
      <c r="HUN20" s="203"/>
      <c r="HUO20" s="203"/>
      <c r="HUP20" s="203"/>
      <c r="HUQ20" s="203"/>
      <c r="HUR20" s="203"/>
      <c r="HUS20" s="203"/>
      <c r="HUT20" s="203"/>
      <c r="HUU20" s="203"/>
      <c r="HUV20" s="203"/>
      <c r="HUW20" s="203"/>
      <c r="HUX20" s="203"/>
      <c r="HUY20" s="203"/>
      <c r="HUZ20" s="203"/>
      <c r="HVA20" s="203"/>
      <c r="HVB20" s="203"/>
      <c r="HVC20" s="203"/>
      <c r="HVD20" s="203"/>
      <c r="HVE20" s="203"/>
      <c r="HVF20" s="203"/>
      <c r="HVG20" s="203"/>
      <c r="HVH20" s="203"/>
      <c r="HVI20" s="203"/>
      <c r="HVJ20" s="203"/>
      <c r="HVK20" s="203"/>
      <c r="HVL20" s="203"/>
      <c r="HVM20" s="203"/>
      <c r="HVN20" s="203"/>
      <c r="HVO20" s="203"/>
      <c r="HVP20" s="203"/>
      <c r="HVQ20" s="203"/>
      <c r="HVR20" s="203"/>
      <c r="HVS20" s="203"/>
      <c r="HVT20" s="203"/>
      <c r="HVU20" s="203"/>
      <c r="HVV20" s="203"/>
      <c r="HVW20" s="203"/>
      <c r="HVX20" s="203"/>
      <c r="HVY20" s="203"/>
      <c r="HVZ20" s="203"/>
      <c r="HWA20" s="203"/>
      <c r="HWB20" s="203"/>
      <c r="HWC20" s="203"/>
      <c r="HWD20" s="203"/>
      <c r="HWE20" s="203"/>
      <c r="HWF20" s="203"/>
      <c r="HWG20" s="203"/>
      <c r="HWH20" s="203"/>
      <c r="HWI20" s="203"/>
      <c r="HWJ20" s="203"/>
      <c r="HWK20" s="203"/>
      <c r="HWL20" s="203"/>
      <c r="HWM20" s="203"/>
      <c r="HWN20" s="203"/>
      <c r="HWO20" s="203"/>
      <c r="HWP20" s="203"/>
      <c r="HWQ20" s="203"/>
      <c r="HWR20" s="203"/>
      <c r="HWS20" s="203"/>
      <c r="HWT20" s="203"/>
      <c r="HWU20" s="203"/>
      <c r="HWV20" s="203"/>
      <c r="HWW20" s="203"/>
      <c r="HWX20" s="203"/>
      <c r="HWY20" s="203"/>
      <c r="HWZ20" s="203"/>
      <c r="HXA20" s="203"/>
      <c r="HXB20" s="203"/>
      <c r="HXC20" s="203"/>
      <c r="HXD20" s="203"/>
      <c r="HXE20" s="203"/>
      <c r="HXF20" s="203"/>
      <c r="HXG20" s="203"/>
      <c r="HXH20" s="203"/>
      <c r="HXI20" s="203"/>
      <c r="HXJ20" s="203"/>
      <c r="HXK20" s="203"/>
      <c r="HXL20" s="203"/>
      <c r="HXM20" s="203"/>
      <c r="HXN20" s="203"/>
      <c r="HXO20" s="203"/>
      <c r="HXP20" s="203"/>
      <c r="HXQ20" s="203"/>
      <c r="HXR20" s="203"/>
      <c r="HXS20" s="203"/>
      <c r="HXT20" s="203"/>
      <c r="HXU20" s="203"/>
      <c r="HXV20" s="203"/>
      <c r="HXW20" s="203"/>
      <c r="HXX20" s="203"/>
      <c r="HXY20" s="203"/>
      <c r="HXZ20" s="203"/>
      <c r="HYA20" s="203"/>
      <c r="HYB20" s="203"/>
      <c r="HYC20" s="203"/>
      <c r="HYD20" s="203"/>
      <c r="HYE20" s="203"/>
      <c r="HYF20" s="203"/>
      <c r="HYG20" s="203"/>
      <c r="HYH20" s="203"/>
      <c r="HYI20" s="203"/>
      <c r="HYJ20" s="203"/>
      <c r="HYK20" s="203"/>
      <c r="HYL20" s="203"/>
      <c r="HYM20" s="203"/>
      <c r="HYN20" s="203"/>
      <c r="HYO20" s="203"/>
      <c r="HYP20" s="203"/>
      <c r="HYQ20" s="203"/>
      <c r="HYR20" s="203"/>
      <c r="HYS20" s="203"/>
      <c r="HYT20" s="203"/>
      <c r="HYU20" s="203"/>
      <c r="HYV20" s="203"/>
      <c r="HYW20" s="203"/>
      <c r="HYX20" s="203"/>
      <c r="HYY20" s="203"/>
      <c r="HYZ20" s="203"/>
      <c r="HZA20" s="203"/>
      <c r="HZB20" s="203"/>
      <c r="HZC20" s="203"/>
      <c r="HZD20" s="203"/>
      <c r="HZE20" s="203"/>
      <c r="HZF20" s="203"/>
      <c r="HZG20" s="203"/>
      <c r="HZH20" s="203"/>
      <c r="HZI20" s="203"/>
      <c r="HZJ20" s="203"/>
      <c r="HZK20" s="203"/>
      <c r="HZL20" s="203"/>
      <c r="HZM20" s="203"/>
      <c r="HZN20" s="203"/>
      <c r="HZO20" s="203"/>
      <c r="HZP20" s="203"/>
      <c r="HZQ20" s="203"/>
      <c r="HZR20" s="203"/>
      <c r="HZS20" s="203"/>
      <c r="HZT20" s="203"/>
      <c r="HZU20" s="203"/>
      <c r="HZV20" s="203"/>
      <c r="HZW20" s="203"/>
      <c r="HZX20" s="203"/>
      <c r="HZY20" s="203"/>
      <c r="HZZ20" s="203"/>
      <c r="IAA20" s="203"/>
      <c r="IAB20" s="203"/>
      <c r="IAC20" s="203"/>
      <c r="IAD20" s="203"/>
      <c r="IAE20" s="203"/>
      <c r="IAF20" s="203"/>
      <c r="IAG20" s="203"/>
      <c r="IAH20" s="203"/>
      <c r="IAI20" s="203"/>
      <c r="IAJ20" s="203"/>
      <c r="IAK20" s="203"/>
      <c r="IAL20" s="203"/>
      <c r="IAM20" s="203"/>
      <c r="IAN20" s="203"/>
      <c r="IAO20" s="203"/>
      <c r="IAP20" s="203"/>
      <c r="IAQ20" s="203"/>
      <c r="IAR20" s="203"/>
      <c r="IAS20" s="203"/>
      <c r="IAT20" s="203"/>
      <c r="IAU20" s="203"/>
      <c r="IAV20" s="203"/>
      <c r="IAW20" s="203"/>
      <c r="IAX20" s="203"/>
      <c r="IAY20" s="203"/>
      <c r="IAZ20" s="203"/>
      <c r="IBA20" s="203"/>
      <c r="IBB20" s="203"/>
      <c r="IBC20" s="203"/>
      <c r="IBD20" s="203"/>
      <c r="IBE20" s="203"/>
      <c r="IBF20" s="203"/>
      <c r="IBG20" s="203"/>
      <c r="IBH20" s="203"/>
      <c r="IBI20" s="203"/>
      <c r="IBJ20" s="203"/>
      <c r="IBK20" s="203"/>
      <c r="IBL20" s="203"/>
      <c r="IBM20" s="203"/>
      <c r="IBN20" s="203"/>
      <c r="IBO20" s="203"/>
      <c r="IBP20" s="203"/>
      <c r="IBQ20" s="203"/>
      <c r="IBR20" s="203"/>
      <c r="IBS20" s="203"/>
      <c r="IBT20" s="203"/>
      <c r="IBU20" s="203"/>
      <c r="IBV20" s="203"/>
      <c r="IBW20" s="203"/>
      <c r="IBX20" s="203"/>
      <c r="IBY20" s="203"/>
      <c r="IBZ20" s="203"/>
      <c r="ICA20" s="203"/>
      <c r="ICB20" s="203"/>
      <c r="ICC20" s="203"/>
      <c r="ICD20" s="203"/>
      <c r="ICE20" s="203"/>
      <c r="ICF20" s="203"/>
      <c r="ICG20" s="203"/>
      <c r="ICH20" s="203"/>
      <c r="ICI20" s="203"/>
      <c r="ICJ20" s="203"/>
      <c r="ICK20" s="203"/>
      <c r="ICL20" s="203"/>
      <c r="ICM20" s="203"/>
      <c r="ICN20" s="203"/>
      <c r="ICO20" s="203"/>
      <c r="ICP20" s="203"/>
      <c r="ICQ20" s="203"/>
      <c r="ICR20" s="203"/>
      <c r="ICS20" s="203"/>
      <c r="ICT20" s="203"/>
      <c r="ICU20" s="203"/>
      <c r="ICV20" s="203"/>
      <c r="ICW20" s="203"/>
      <c r="ICX20" s="203"/>
      <c r="ICY20" s="203"/>
      <c r="ICZ20" s="203"/>
      <c r="IDA20" s="203"/>
      <c r="IDB20" s="203"/>
      <c r="IDC20" s="203"/>
      <c r="IDD20" s="203"/>
      <c r="IDE20" s="203"/>
      <c r="IDF20" s="203"/>
      <c r="IDG20" s="203"/>
      <c r="IDH20" s="203"/>
      <c r="IDI20" s="203"/>
      <c r="IDJ20" s="203"/>
      <c r="IDK20" s="203"/>
      <c r="IDL20" s="203"/>
      <c r="IDM20" s="203"/>
      <c r="IDN20" s="203"/>
      <c r="IDO20" s="203"/>
      <c r="IDP20" s="203"/>
      <c r="IDQ20" s="203"/>
      <c r="IDR20" s="203"/>
      <c r="IDS20" s="203"/>
      <c r="IDT20" s="203"/>
      <c r="IDU20" s="203"/>
      <c r="IDV20" s="203"/>
      <c r="IDW20" s="203"/>
      <c r="IDX20" s="203"/>
      <c r="IDY20" s="203"/>
      <c r="IDZ20" s="203"/>
      <c r="IEA20" s="203"/>
      <c r="IEB20" s="203"/>
      <c r="IEC20" s="203"/>
      <c r="IED20" s="203"/>
      <c r="IEE20" s="203"/>
      <c r="IEF20" s="203"/>
      <c r="IEG20" s="203"/>
      <c r="IEH20" s="203"/>
      <c r="IEI20" s="203"/>
      <c r="IEJ20" s="203"/>
      <c r="IEK20" s="203"/>
      <c r="IEL20" s="203"/>
      <c r="IEM20" s="203"/>
      <c r="IEN20" s="203"/>
      <c r="IEO20" s="203"/>
      <c r="IEP20" s="203"/>
      <c r="IEQ20" s="203"/>
      <c r="IER20" s="203"/>
      <c r="IES20" s="203"/>
      <c r="IET20" s="203"/>
      <c r="IEU20" s="203"/>
      <c r="IEV20" s="203"/>
      <c r="IEW20" s="203"/>
      <c r="IEX20" s="203"/>
      <c r="IEY20" s="203"/>
      <c r="IEZ20" s="203"/>
      <c r="IFA20" s="203"/>
      <c r="IFB20" s="203"/>
      <c r="IFC20" s="203"/>
      <c r="IFD20" s="203"/>
      <c r="IFE20" s="203"/>
      <c r="IFF20" s="203"/>
      <c r="IFG20" s="203"/>
      <c r="IFH20" s="203"/>
      <c r="IFI20" s="203"/>
      <c r="IFJ20" s="203"/>
      <c r="IFK20" s="203"/>
      <c r="IFL20" s="203"/>
      <c r="IFM20" s="203"/>
      <c r="IFN20" s="203"/>
      <c r="IFO20" s="203"/>
      <c r="IFP20" s="203"/>
      <c r="IFQ20" s="203"/>
      <c r="IFR20" s="203"/>
      <c r="IFS20" s="203"/>
      <c r="IFT20" s="203"/>
      <c r="IFU20" s="203"/>
      <c r="IFV20" s="203"/>
      <c r="IFW20" s="203"/>
      <c r="IFX20" s="203"/>
      <c r="IFY20" s="203"/>
      <c r="IFZ20" s="203"/>
      <c r="IGA20" s="203"/>
      <c r="IGB20" s="203"/>
      <c r="IGC20" s="203"/>
      <c r="IGD20" s="203"/>
      <c r="IGE20" s="203"/>
      <c r="IGF20" s="203"/>
      <c r="IGG20" s="203"/>
      <c r="IGH20" s="203"/>
      <c r="IGI20" s="203"/>
      <c r="IGJ20" s="203"/>
      <c r="IGK20" s="203"/>
      <c r="IGL20" s="203"/>
      <c r="IGM20" s="203"/>
      <c r="IGN20" s="203"/>
      <c r="IGO20" s="203"/>
      <c r="IGP20" s="203"/>
      <c r="IGQ20" s="203"/>
      <c r="IGR20" s="203"/>
      <c r="IGS20" s="203"/>
      <c r="IGT20" s="203"/>
      <c r="IGU20" s="203"/>
      <c r="IGV20" s="203"/>
      <c r="IGW20" s="203"/>
      <c r="IGX20" s="203"/>
      <c r="IGY20" s="203"/>
      <c r="IGZ20" s="203"/>
      <c r="IHA20" s="203"/>
      <c r="IHB20" s="203"/>
      <c r="IHC20" s="203"/>
      <c r="IHD20" s="203"/>
      <c r="IHE20" s="203"/>
      <c r="IHF20" s="203"/>
      <c r="IHG20" s="203"/>
      <c r="IHH20" s="203"/>
      <c r="IHI20" s="203"/>
      <c r="IHJ20" s="203"/>
      <c r="IHK20" s="203"/>
      <c r="IHL20" s="203"/>
      <c r="IHM20" s="203"/>
      <c r="IHN20" s="203"/>
      <c r="IHO20" s="203"/>
      <c r="IHP20" s="203"/>
      <c r="IHQ20" s="203"/>
      <c r="IHR20" s="203"/>
      <c r="IHS20" s="203"/>
      <c r="IHT20" s="203"/>
      <c r="IHU20" s="203"/>
      <c r="IHV20" s="203"/>
      <c r="IHW20" s="203"/>
      <c r="IHX20" s="203"/>
      <c r="IHY20" s="203"/>
      <c r="IHZ20" s="203"/>
      <c r="IIA20" s="203"/>
      <c r="IIB20" s="203"/>
      <c r="IIC20" s="203"/>
      <c r="IID20" s="203"/>
      <c r="IIE20" s="203"/>
      <c r="IIF20" s="203"/>
      <c r="IIG20" s="203"/>
      <c r="IIH20" s="203"/>
      <c r="III20" s="203"/>
      <c r="IIJ20" s="203"/>
      <c r="IIK20" s="203"/>
      <c r="IIL20" s="203"/>
      <c r="IIM20" s="203"/>
      <c r="IIN20" s="203"/>
      <c r="IIO20" s="203"/>
      <c r="IIP20" s="203"/>
      <c r="IIQ20" s="203"/>
      <c r="IIR20" s="203"/>
      <c r="IIS20" s="203"/>
      <c r="IIT20" s="203"/>
      <c r="IIU20" s="203"/>
      <c r="IIV20" s="203"/>
      <c r="IIW20" s="203"/>
      <c r="IIX20" s="203"/>
      <c r="IIY20" s="203"/>
      <c r="IIZ20" s="203"/>
      <c r="IJA20" s="203"/>
      <c r="IJB20" s="203"/>
      <c r="IJC20" s="203"/>
      <c r="IJD20" s="203"/>
      <c r="IJE20" s="203"/>
      <c r="IJF20" s="203"/>
      <c r="IJG20" s="203"/>
      <c r="IJH20" s="203"/>
      <c r="IJI20" s="203"/>
      <c r="IJJ20" s="203"/>
      <c r="IJK20" s="203"/>
      <c r="IJL20" s="203"/>
      <c r="IJM20" s="203"/>
      <c r="IJN20" s="203"/>
      <c r="IJO20" s="203"/>
      <c r="IJP20" s="203"/>
      <c r="IJQ20" s="203"/>
      <c r="IJR20" s="203"/>
      <c r="IJS20" s="203"/>
      <c r="IJT20" s="203"/>
      <c r="IJU20" s="203"/>
      <c r="IJV20" s="203"/>
      <c r="IJW20" s="203"/>
      <c r="IJX20" s="203"/>
      <c r="IJY20" s="203"/>
      <c r="IJZ20" s="203"/>
      <c r="IKA20" s="203"/>
      <c r="IKB20" s="203"/>
      <c r="IKC20" s="203"/>
      <c r="IKD20" s="203"/>
      <c r="IKE20" s="203"/>
      <c r="IKF20" s="203"/>
      <c r="IKG20" s="203"/>
      <c r="IKH20" s="203"/>
      <c r="IKI20" s="203"/>
      <c r="IKJ20" s="203"/>
      <c r="IKK20" s="203"/>
      <c r="IKL20" s="203"/>
      <c r="IKM20" s="203"/>
      <c r="IKN20" s="203"/>
      <c r="IKO20" s="203"/>
      <c r="IKP20" s="203"/>
      <c r="IKQ20" s="203"/>
      <c r="IKR20" s="203"/>
      <c r="IKS20" s="203"/>
      <c r="IKT20" s="203"/>
      <c r="IKU20" s="203"/>
      <c r="IKV20" s="203"/>
      <c r="IKW20" s="203"/>
      <c r="IKX20" s="203"/>
      <c r="IKY20" s="203"/>
      <c r="IKZ20" s="203"/>
      <c r="ILA20" s="203"/>
      <c r="ILB20" s="203"/>
      <c r="ILC20" s="203"/>
      <c r="ILD20" s="203"/>
      <c r="ILE20" s="203"/>
      <c r="ILF20" s="203"/>
      <c r="ILG20" s="203"/>
      <c r="ILH20" s="203"/>
      <c r="ILI20" s="203"/>
      <c r="ILJ20" s="203"/>
      <c r="ILK20" s="203"/>
      <c r="ILL20" s="203"/>
      <c r="ILM20" s="203"/>
      <c r="ILN20" s="203"/>
      <c r="ILO20" s="203"/>
      <c r="ILP20" s="203"/>
      <c r="ILQ20" s="203"/>
      <c r="ILR20" s="203"/>
      <c r="ILS20" s="203"/>
      <c r="ILT20" s="203"/>
      <c r="ILU20" s="203"/>
      <c r="ILV20" s="203"/>
      <c r="ILW20" s="203"/>
      <c r="ILX20" s="203"/>
      <c r="ILY20" s="203"/>
      <c r="ILZ20" s="203"/>
      <c r="IMA20" s="203"/>
      <c r="IMB20" s="203"/>
      <c r="IMC20" s="203"/>
      <c r="IMD20" s="203"/>
      <c r="IME20" s="203"/>
      <c r="IMF20" s="203"/>
      <c r="IMG20" s="203"/>
      <c r="IMH20" s="203"/>
      <c r="IMI20" s="203"/>
      <c r="IMJ20" s="203"/>
      <c r="IMK20" s="203"/>
      <c r="IML20" s="203"/>
      <c r="IMM20" s="203"/>
      <c r="IMN20" s="203"/>
      <c r="IMO20" s="203"/>
      <c r="IMP20" s="203"/>
      <c r="IMQ20" s="203"/>
      <c r="IMR20" s="203"/>
      <c r="IMS20" s="203"/>
      <c r="IMT20" s="203"/>
      <c r="IMU20" s="203"/>
      <c r="IMV20" s="203"/>
      <c r="IMW20" s="203"/>
      <c r="IMX20" s="203"/>
      <c r="IMY20" s="203"/>
      <c r="IMZ20" s="203"/>
      <c r="INA20" s="203"/>
      <c r="INB20" s="203"/>
      <c r="INC20" s="203"/>
      <c r="IND20" s="203"/>
      <c r="INE20" s="203"/>
      <c r="INF20" s="203"/>
      <c r="ING20" s="203"/>
      <c r="INH20" s="203"/>
      <c r="INI20" s="203"/>
      <c r="INJ20" s="203"/>
      <c r="INK20" s="203"/>
      <c r="INL20" s="203"/>
      <c r="INM20" s="203"/>
      <c r="INN20" s="203"/>
      <c r="INO20" s="203"/>
      <c r="INP20" s="203"/>
      <c r="INQ20" s="203"/>
      <c r="INR20" s="203"/>
      <c r="INS20" s="203"/>
      <c r="INT20" s="203"/>
      <c r="INU20" s="203"/>
      <c r="INV20" s="203"/>
      <c r="INW20" s="203"/>
      <c r="INX20" s="203"/>
      <c r="INY20" s="203"/>
      <c r="INZ20" s="203"/>
      <c r="IOA20" s="203"/>
      <c r="IOB20" s="203"/>
      <c r="IOC20" s="203"/>
      <c r="IOD20" s="203"/>
      <c r="IOE20" s="203"/>
      <c r="IOF20" s="203"/>
      <c r="IOG20" s="203"/>
      <c r="IOH20" s="203"/>
      <c r="IOI20" s="203"/>
      <c r="IOJ20" s="203"/>
      <c r="IOK20" s="203"/>
      <c r="IOL20" s="203"/>
      <c r="IOM20" s="203"/>
      <c r="ION20" s="203"/>
      <c r="IOO20" s="203"/>
      <c r="IOP20" s="203"/>
      <c r="IOQ20" s="203"/>
      <c r="IOR20" s="203"/>
      <c r="IOS20" s="203"/>
      <c r="IOT20" s="203"/>
      <c r="IOU20" s="203"/>
      <c r="IOV20" s="203"/>
      <c r="IOW20" s="203"/>
      <c r="IOX20" s="203"/>
      <c r="IOY20" s="203"/>
      <c r="IOZ20" s="203"/>
      <c r="IPA20" s="203"/>
      <c r="IPB20" s="203"/>
      <c r="IPC20" s="203"/>
      <c r="IPD20" s="203"/>
      <c r="IPE20" s="203"/>
      <c r="IPF20" s="203"/>
      <c r="IPG20" s="203"/>
      <c r="IPH20" s="203"/>
      <c r="IPI20" s="203"/>
      <c r="IPJ20" s="203"/>
      <c r="IPK20" s="203"/>
      <c r="IPL20" s="203"/>
      <c r="IPM20" s="203"/>
      <c r="IPN20" s="203"/>
      <c r="IPO20" s="203"/>
      <c r="IPP20" s="203"/>
      <c r="IPQ20" s="203"/>
      <c r="IPR20" s="203"/>
      <c r="IPS20" s="203"/>
      <c r="IPT20" s="203"/>
      <c r="IPU20" s="203"/>
      <c r="IPV20" s="203"/>
      <c r="IPW20" s="203"/>
      <c r="IPX20" s="203"/>
      <c r="IPY20" s="203"/>
      <c r="IPZ20" s="203"/>
      <c r="IQA20" s="203"/>
      <c r="IQB20" s="203"/>
      <c r="IQC20" s="203"/>
      <c r="IQD20" s="203"/>
      <c r="IQE20" s="203"/>
      <c r="IQF20" s="203"/>
      <c r="IQG20" s="203"/>
      <c r="IQH20" s="203"/>
      <c r="IQI20" s="203"/>
      <c r="IQJ20" s="203"/>
      <c r="IQK20" s="203"/>
      <c r="IQL20" s="203"/>
      <c r="IQM20" s="203"/>
      <c r="IQN20" s="203"/>
      <c r="IQO20" s="203"/>
      <c r="IQP20" s="203"/>
      <c r="IQQ20" s="203"/>
      <c r="IQR20" s="203"/>
      <c r="IQS20" s="203"/>
      <c r="IQT20" s="203"/>
      <c r="IQU20" s="203"/>
      <c r="IQV20" s="203"/>
      <c r="IQW20" s="203"/>
      <c r="IQX20" s="203"/>
      <c r="IQY20" s="203"/>
      <c r="IQZ20" s="203"/>
      <c r="IRA20" s="203"/>
      <c r="IRB20" s="203"/>
      <c r="IRC20" s="203"/>
      <c r="IRD20" s="203"/>
      <c r="IRE20" s="203"/>
      <c r="IRF20" s="203"/>
      <c r="IRG20" s="203"/>
      <c r="IRH20" s="203"/>
      <c r="IRI20" s="203"/>
      <c r="IRJ20" s="203"/>
      <c r="IRK20" s="203"/>
      <c r="IRL20" s="203"/>
      <c r="IRM20" s="203"/>
      <c r="IRN20" s="203"/>
      <c r="IRO20" s="203"/>
      <c r="IRP20" s="203"/>
      <c r="IRQ20" s="203"/>
      <c r="IRR20" s="203"/>
      <c r="IRS20" s="203"/>
      <c r="IRT20" s="203"/>
      <c r="IRU20" s="203"/>
      <c r="IRV20" s="203"/>
      <c r="IRW20" s="203"/>
      <c r="IRX20" s="203"/>
      <c r="IRY20" s="203"/>
      <c r="IRZ20" s="203"/>
      <c r="ISA20" s="203"/>
      <c r="ISB20" s="203"/>
      <c r="ISC20" s="203"/>
      <c r="ISD20" s="203"/>
      <c r="ISE20" s="203"/>
      <c r="ISF20" s="203"/>
      <c r="ISG20" s="203"/>
      <c r="ISH20" s="203"/>
      <c r="ISI20" s="203"/>
      <c r="ISJ20" s="203"/>
      <c r="ISK20" s="203"/>
      <c r="ISL20" s="203"/>
      <c r="ISM20" s="203"/>
      <c r="ISN20" s="203"/>
      <c r="ISO20" s="203"/>
      <c r="ISP20" s="203"/>
      <c r="ISQ20" s="203"/>
      <c r="ISR20" s="203"/>
      <c r="ISS20" s="203"/>
      <c r="IST20" s="203"/>
      <c r="ISU20" s="203"/>
      <c r="ISV20" s="203"/>
      <c r="ISW20" s="203"/>
      <c r="ISX20" s="203"/>
      <c r="ISY20" s="203"/>
      <c r="ISZ20" s="203"/>
      <c r="ITA20" s="203"/>
      <c r="ITB20" s="203"/>
      <c r="ITC20" s="203"/>
      <c r="ITD20" s="203"/>
      <c r="ITE20" s="203"/>
      <c r="ITF20" s="203"/>
      <c r="ITG20" s="203"/>
      <c r="ITH20" s="203"/>
      <c r="ITI20" s="203"/>
      <c r="ITJ20" s="203"/>
      <c r="ITK20" s="203"/>
      <c r="ITL20" s="203"/>
      <c r="ITM20" s="203"/>
      <c r="ITN20" s="203"/>
      <c r="ITO20" s="203"/>
      <c r="ITP20" s="203"/>
      <c r="ITQ20" s="203"/>
      <c r="ITR20" s="203"/>
      <c r="ITS20" s="203"/>
      <c r="ITT20" s="203"/>
      <c r="ITU20" s="203"/>
      <c r="ITV20" s="203"/>
      <c r="ITW20" s="203"/>
      <c r="ITX20" s="203"/>
      <c r="ITY20" s="203"/>
      <c r="ITZ20" s="203"/>
      <c r="IUA20" s="203"/>
      <c r="IUB20" s="203"/>
      <c r="IUC20" s="203"/>
      <c r="IUD20" s="203"/>
      <c r="IUE20" s="203"/>
      <c r="IUF20" s="203"/>
      <c r="IUG20" s="203"/>
      <c r="IUH20" s="203"/>
      <c r="IUI20" s="203"/>
      <c r="IUJ20" s="203"/>
      <c r="IUK20" s="203"/>
      <c r="IUL20" s="203"/>
      <c r="IUM20" s="203"/>
      <c r="IUN20" s="203"/>
      <c r="IUO20" s="203"/>
      <c r="IUP20" s="203"/>
      <c r="IUQ20" s="203"/>
      <c r="IUR20" s="203"/>
      <c r="IUS20" s="203"/>
      <c r="IUT20" s="203"/>
      <c r="IUU20" s="203"/>
      <c r="IUV20" s="203"/>
      <c r="IUW20" s="203"/>
      <c r="IUX20" s="203"/>
      <c r="IUY20" s="203"/>
      <c r="IUZ20" s="203"/>
      <c r="IVA20" s="203"/>
      <c r="IVB20" s="203"/>
      <c r="IVC20" s="203"/>
      <c r="IVD20" s="203"/>
      <c r="IVE20" s="203"/>
      <c r="IVF20" s="203"/>
      <c r="IVG20" s="203"/>
      <c r="IVH20" s="203"/>
      <c r="IVI20" s="203"/>
      <c r="IVJ20" s="203"/>
      <c r="IVK20" s="203"/>
      <c r="IVL20" s="203"/>
      <c r="IVM20" s="203"/>
      <c r="IVN20" s="203"/>
      <c r="IVO20" s="203"/>
      <c r="IVP20" s="203"/>
      <c r="IVQ20" s="203"/>
      <c r="IVR20" s="203"/>
      <c r="IVS20" s="203"/>
      <c r="IVT20" s="203"/>
      <c r="IVU20" s="203"/>
      <c r="IVV20" s="203"/>
      <c r="IVW20" s="203"/>
      <c r="IVX20" s="203"/>
      <c r="IVY20" s="203"/>
      <c r="IVZ20" s="203"/>
      <c r="IWA20" s="203"/>
      <c r="IWB20" s="203"/>
      <c r="IWC20" s="203"/>
      <c r="IWD20" s="203"/>
      <c r="IWE20" s="203"/>
      <c r="IWF20" s="203"/>
      <c r="IWG20" s="203"/>
      <c r="IWH20" s="203"/>
      <c r="IWI20" s="203"/>
      <c r="IWJ20" s="203"/>
      <c r="IWK20" s="203"/>
      <c r="IWL20" s="203"/>
      <c r="IWM20" s="203"/>
      <c r="IWN20" s="203"/>
      <c r="IWO20" s="203"/>
      <c r="IWP20" s="203"/>
      <c r="IWQ20" s="203"/>
      <c r="IWR20" s="203"/>
      <c r="IWS20" s="203"/>
      <c r="IWT20" s="203"/>
      <c r="IWU20" s="203"/>
      <c r="IWV20" s="203"/>
      <c r="IWW20" s="203"/>
      <c r="IWX20" s="203"/>
      <c r="IWY20" s="203"/>
      <c r="IWZ20" s="203"/>
      <c r="IXA20" s="203"/>
      <c r="IXB20" s="203"/>
      <c r="IXC20" s="203"/>
      <c r="IXD20" s="203"/>
      <c r="IXE20" s="203"/>
      <c r="IXF20" s="203"/>
      <c r="IXG20" s="203"/>
      <c r="IXH20" s="203"/>
      <c r="IXI20" s="203"/>
      <c r="IXJ20" s="203"/>
      <c r="IXK20" s="203"/>
      <c r="IXL20" s="203"/>
      <c r="IXM20" s="203"/>
      <c r="IXN20" s="203"/>
      <c r="IXO20" s="203"/>
      <c r="IXP20" s="203"/>
      <c r="IXQ20" s="203"/>
      <c r="IXR20" s="203"/>
      <c r="IXS20" s="203"/>
      <c r="IXT20" s="203"/>
      <c r="IXU20" s="203"/>
      <c r="IXV20" s="203"/>
      <c r="IXW20" s="203"/>
      <c r="IXX20" s="203"/>
      <c r="IXY20" s="203"/>
      <c r="IXZ20" s="203"/>
      <c r="IYA20" s="203"/>
      <c r="IYB20" s="203"/>
      <c r="IYC20" s="203"/>
      <c r="IYD20" s="203"/>
      <c r="IYE20" s="203"/>
      <c r="IYF20" s="203"/>
      <c r="IYG20" s="203"/>
      <c r="IYH20" s="203"/>
      <c r="IYI20" s="203"/>
      <c r="IYJ20" s="203"/>
      <c r="IYK20" s="203"/>
      <c r="IYL20" s="203"/>
      <c r="IYM20" s="203"/>
      <c r="IYN20" s="203"/>
      <c r="IYO20" s="203"/>
      <c r="IYP20" s="203"/>
      <c r="IYQ20" s="203"/>
      <c r="IYR20" s="203"/>
      <c r="IYS20" s="203"/>
      <c r="IYT20" s="203"/>
      <c r="IYU20" s="203"/>
      <c r="IYV20" s="203"/>
      <c r="IYW20" s="203"/>
      <c r="IYX20" s="203"/>
      <c r="IYY20" s="203"/>
      <c r="IYZ20" s="203"/>
      <c r="IZA20" s="203"/>
      <c r="IZB20" s="203"/>
      <c r="IZC20" s="203"/>
      <c r="IZD20" s="203"/>
      <c r="IZE20" s="203"/>
      <c r="IZF20" s="203"/>
      <c r="IZG20" s="203"/>
      <c r="IZH20" s="203"/>
      <c r="IZI20" s="203"/>
      <c r="IZJ20" s="203"/>
      <c r="IZK20" s="203"/>
      <c r="IZL20" s="203"/>
      <c r="IZM20" s="203"/>
      <c r="IZN20" s="203"/>
      <c r="IZO20" s="203"/>
      <c r="IZP20" s="203"/>
      <c r="IZQ20" s="203"/>
      <c r="IZR20" s="203"/>
      <c r="IZS20" s="203"/>
      <c r="IZT20" s="203"/>
      <c r="IZU20" s="203"/>
      <c r="IZV20" s="203"/>
      <c r="IZW20" s="203"/>
      <c r="IZX20" s="203"/>
      <c r="IZY20" s="203"/>
      <c r="IZZ20" s="203"/>
      <c r="JAA20" s="203"/>
      <c r="JAB20" s="203"/>
      <c r="JAC20" s="203"/>
      <c r="JAD20" s="203"/>
      <c r="JAE20" s="203"/>
      <c r="JAF20" s="203"/>
      <c r="JAG20" s="203"/>
      <c r="JAH20" s="203"/>
      <c r="JAI20" s="203"/>
      <c r="JAJ20" s="203"/>
      <c r="JAK20" s="203"/>
      <c r="JAL20" s="203"/>
      <c r="JAM20" s="203"/>
      <c r="JAN20" s="203"/>
      <c r="JAO20" s="203"/>
      <c r="JAP20" s="203"/>
      <c r="JAQ20" s="203"/>
      <c r="JAR20" s="203"/>
      <c r="JAS20" s="203"/>
      <c r="JAT20" s="203"/>
      <c r="JAU20" s="203"/>
      <c r="JAV20" s="203"/>
      <c r="JAW20" s="203"/>
      <c r="JAX20" s="203"/>
      <c r="JAY20" s="203"/>
      <c r="JAZ20" s="203"/>
      <c r="JBA20" s="203"/>
      <c r="JBB20" s="203"/>
      <c r="JBC20" s="203"/>
      <c r="JBD20" s="203"/>
      <c r="JBE20" s="203"/>
      <c r="JBF20" s="203"/>
      <c r="JBG20" s="203"/>
      <c r="JBH20" s="203"/>
      <c r="JBI20" s="203"/>
      <c r="JBJ20" s="203"/>
      <c r="JBK20" s="203"/>
      <c r="JBL20" s="203"/>
      <c r="JBM20" s="203"/>
      <c r="JBN20" s="203"/>
      <c r="JBO20" s="203"/>
      <c r="JBP20" s="203"/>
      <c r="JBQ20" s="203"/>
      <c r="JBR20" s="203"/>
      <c r="JBS20" s="203"/>
      <c r="JBT20" s="203"/>
      <c r="JBU20" s="203"/>
      <c r="JBV20" s="203"/>
      <c r="JBW20" s="203"/>
      <c r="JBX20" s="203"/>
      <c r="JBY20" s="203"/>
      <c r="JBZ20" s="203"/>
      <c r="JCA20" s="203"/>
      <c r="JCB20" s="203"/>
      <c r="JCC20" s="203"/>
      <c r="JCD20" s="203"/>
      <c r="JCE20" s="203"/>
      <c r="JCF20" s="203"/>
      <c r="JCG20" s="203"/>
      <c r="JCH20" s="203"/>
      <c r="JCI20" s="203"/>
      <c r="JCJ20" s="203"/>
      <c r="JCK20" s="203"/>
      <c r="JCL20" s="203"/>
      <c r="JCM20" s="203"/>
      <c r="JCN20" s="203"/>
      <c r="JCO20" s="203"/>
      <c r="JCP20" s="203"/>
      <c r="JCQ20" s="203"/>
      <c r="JCR20" s="203"/>
      <c r="JCS20" s="203"/>
      <c r="JCT20" s="203"/>
      <c r="JCU20" s="203"/>
      <c r="JCV20" s="203"/>
      <c r="JCW20" s="203"/>
      <c r="JCX20" s="203"/>
      <c r="JCY20" s="203"/>
      <c r="JCZ20" s="203"/>
      <c r="JDA20" s="203"/>
      <c r="JDB20" s="203"/>
      <c r="JDC20" s="203"/>
      <c r="JDD20" s="203"/>
      <c r="JDE20" s="203"/>
      <c r="JDF20" s="203"/>
      <c r="JDG20" s="203"/>
      <c r="JDH20" s="203"/>
      <c r="JDI20" s="203"/>
      <c r="JDJ20" s="203"/>
      <c r="JDK20" s="203"/>
      <c r="JDL20" s="203"/>
      <c r="JDM20" s="203"/>
      <c r="JDN20" s="203"/>
      <c r="JDO20" s="203"/>
      <c r="JDP20" s="203"/>
      <c r="JDQ20" s="203"/>
      <c r="JDR20" s="203"/>
      <c r="JDS20" s="203"/>
      <c r="JDT20" s="203"/>
      <c r="JDU20" s="203"/>
      <c r="JDV20" s="203"/>
      <c r="JDW20" s="203"/>
      <c r="JDX20" s="203"/>
      <c r="JDY20" s="203"/>
      <c r="JDZ20" s="203"/>
      <c r="JEA20" s="203"/>
      <c r="JEB20" s="203"/>
      <c r="JEC20" s="203"/>
      <c r="JED20" s="203"/>
      <c r="JEE20" s="203"/>
      <c r="JEF20" s="203"/>
      <c r="JEG20" s="203"/>
      <c r="JEH20" s="203"/>
      <c r="JEI20" s="203"/>
      <c r="JEJ20" s="203"/>
      <c r="JEK20" s="203"/>
      <c r="JEL20" s="203"/>
      <c r="JEM20" s="203"/>
      <c r="JEN20" s="203"/>
      <c r="JEO20" s="203"/>
      <c r="JEP20" s="203"/>
      <c r="JEQ20" s="203"/>
      <c r="JER20" s="203"/>
      <c r="JES20" s="203"/>
      <c r="JET20" s="203"/>
      <c r="JEU20" s="203"/>
      <c r="JEV20" s="203"/>
      <c r="JEW20" s="203"/>
      <c r="JEX20" s="203"/>
      <c r="JEY20" s="203"/>
      <c r="JEZ20" s="203"/>
      <c r="JFA20" s="203"/>
      <c r="JFB20" s="203"/>
      <c r="JFC20" s="203"/>
      <c r="JFD20" s="203"/>
      <c r="JFE20" s="203"/>
      <c r="JFF20" s="203"/>
      <c r="JFG20" s="203"/>
      <c r="JFH20" s="203"/>
      <c r="JFI20" s="203"/>
      <c r="JFJ20" s="203"/>
      <c r="JFK20" s="203"/>
      <c r="JFL20" s="203"/>
      <c r="JFM20" s="203"/>
      <c r="JFN20" s="203"/>
      <c r="JFO20" s="203"/>
      <c r="JFP20" s="203"/>
      <c r="JFQ20" s="203"/>
      <c r="JFR20" s="203"/>
      <c r="JFS20" s="203"/>
      <c r="JFT20" s="203"/>
      <c r="JFU20" s="203"/>
      <c r="JFV20" s="203"/>
      <c r="JFW20" s="203"/>
      <c r="JFX20" s="203"/>
      <c r="JFY20" s="203"/>
      <c r="JFZ20" s="203"/>
      <c r="JGA20" s="203"/>
      <c r="JGB20" s="203"/>
      <c r="JGC20" s="203"/>
      <c r="JGD20" s="203"/>
      <c r="JGE20" s="203"/>
      <c r="JGF20" s="203"/>
      <c r="JGG20" s="203"/>
      <c r="JGH20" s="203"/>
      <c r="JGI20" s="203"/>
      <c r="JGJ20" s="203"/>
      <c r="JGK20" s="203"/>
      <c r="JGL20" s="203"/>
      <c r="JGM20" s="203"/>
      <c r="JGN20" s="203"/>
      <c r="JGO20" s="203"/>
      <c r="JGP20" s="203"/>
      <c r="JGQ20" s="203"/>
      <c r="JGR20" s="203"/>
      <c r="JGS20" s="203"/>
      <c r="JGT20" s="203"/>
      <c r="JGU20" s="203"/>
      <c r="JGV20" s="203"/>
      <c r="JGW20" s="203"/>
      <c r="JGX20" s="203"/>
      <c r="JGY20" s="203"/>
      <c r="JGZ20" s="203"/>
      <c r="JHA20" s="203"/>
      <c r="JHB20" s="203"/>
      <c r="JHC20" s="203"/>
      <c r="JHD20" s="203"/>
      <c r="JHE20" s="203"/>
      <c r="JHF20" s="203"/>
      <c r="JHG20" s="203"/>
      <c r="JHH20" s="203"/>
      <c r="JHI20" s="203"/>
      <c r="JHJ20" s="203"/>
      <c r="JHK20" s="203"/>
      <c r="JHL20" s="203"/>
      <c r="JHM20" s="203"/>
      <c r="JHN20" s="203"/>
      <c r="JHO20" s="203"/>
      <c r="JHP20" s="203"/>
      <c r="JHQ20" s="203"/>
      <c r="JHR20" s="203"/>
      <c r="JHS20" s="203"/>
      <c r="JHT20" s="203"/>
      <c r="JHU20" s="203"/>
      <c r="JHV20" s="203"/>
      <c r="JHW20" s="203"/>
      <c r="JHX20" s="203"/>
      <c r="JHY20" s="203"/>
      <c r="JHZ20" s="203"/>
      <c r="JIA20" s="203"/>
      <c r="JIB20" s="203"/>
      <c r="JIC20" s="203"/>
      <c r="JID20" s="203"/>
      <c r="JIE20" s="203"/>
      <c r="JIF20" s="203"/>
      <c r="JIG20" s="203"/>
      <c r="JIH20" s="203"/>
      <c r="JII20" s="203"/>
      <c r="JIJ20" s="203"/>
      <c r="JIK20" s="203"/>
      <c r="JIL20" s="203"/>
      <c r="JIM20" s="203"/>
      <c r="JIN20" s="203"/>
      <c r="JIO20" s="203"/>
      <c r="JIP20" s="203"/>
      <c r="JIQ20" s="203"/>
      <c r="JIR20" s="203"/>
      <c r="JIS20" s="203"/>
      <c r="JIT20" s="203"/>
      <c r="JIU20" s="203"/>
      <c r="JIV20" s="203"/>
      <c r="JIW20" s="203"/>
      <c r="JIX20" s="203"/>
      <c r="JIY20" s="203"/>
      <c r="JIZ20" s="203"/>
      <c r="JJA20" s="203"/>
      <c r="JJB20" s="203"/>
      <c r="JJC20" s="203"/>
      <c r="JJD20" s="203"/>
      <c r="JJE20" s="203"/>
      <c r="JJF20" s="203"/>
      <c r="JJG20" s="203"/>
      <c r="JJH20" s="203"/>
      <c r="JJI20" s="203"/>
      <c r="JJJ20" s="203"/>
      <c r="JJK20" s="203"/>
      <c r="JJL20" s="203"/>
      <c r="JJM20" s="203"/>
      <c r="JJN20" s="203"/>
      <c r="JJO20" s="203"/>
      <c r="JJP20" s="203"/>
      <c r="JJQ20" s="203"/>
      <c r="JJR20" s="203"/>
      <c r="JJS20" s="203"/>
      <c r="JJT20" s="203"/>
      <c r="JJU20" s="203"/>
      <c r="JJV20" s="203"/>
      <c r="JJW20" s="203"/>
      <c r="JJX20" s="203"/>
      <c r="JJY20" s="203"/>
      <c r="JJZ20" s="203"/>
      <c r="JKA20" s="203"/>
      <c r="JKB20" s="203"/>
      <c r="JKC20" s="203"/>
      <c r="JKD20" s="203"/>
      <c r="JKE20" s="203"/>
      <c r="JKF20" s="203"/>
      <c r="JKG20" s="203"/>
      <c r="JKH20" s="203"/>
      <c r="JKI20" s="203"/>
      <c r="JKJ20" s="203"/>
      <c r="JKK20" s="203"/>
      <c r="JKL20" s="203"/>
      <c r="JKM20" s="203"/>
      <c r="JKN20" s="203"/>
      <c r="JKO20" s="203"/>
      <c r="JKP20" s="203"/>
      <c r="JKQ20" s="203"/>
      <c r="JKR20" s="203"/>
      <c r="JKS20" s="203"/>
      <c r="JKT20" s="203"/>
      <c r="JKU20" s="203"/>
      <c r="JKV20" s="203"/>
      <c r="JKW20" s="203"/>
      <c r="JKX20" s="203"/>
      <c r="JKY20" s="203"/>
      <c r="JKZ20" s="203"/>
      <c r="JLA20" s="203"/>
      <c r="JLB20" s="203"/>
      <c r="JLC20" s="203"/>
      <c r="JLD20" s="203"/>
      <c r="JLE20" s="203"/>
      <c r="JLF20" s="203"/>
      <c r="JLG20" s="203"/>
      <c r="JLH20" s="203"/>
      <c r="JLI20" s="203"/>
      <c r="JLJ20" s="203"/>
      <c r="JLK20" s="203"/>
      <c r="JLL20" s="203"/>
      <c r="JLM20" s="203"/>
      <c r="JLN20" s="203"/>
      <c r="JLO20" s="203"/>
      <c r="JLP20" s="203"/>
      <c r="JLQ20" s="203"/>
      <c r="JLR20" s="203"/>
      <c r="JLS20" s="203"/>
      <c r="JLT20" s="203"/>
      <c r="JLU20" s="203"/>
      <c r="JLV20" s="203"/>
      <c r="JLW20" s="203"/>
      <c r="JLX20" s="203"/>
      <c r="JLY20" s="203"/>
      <c r="JLZ20" s="203"/>
      <c r="JMA20" s="203"/>
      <c r="JMB20" s="203"/>
      <c r="JMC20" s="203"/>
      <c r="JMD20" s="203"/>
      <c r="JME20" s="203"/>
      <c r="JMF20" s="203"/>
      <c r="JMG20" s="203"/>
      <c r="JMH20" s="203"/>
      <c r="JMI20" s="203"/>
      <c r="JMJ20" s="203"/>
      <c r="JMK20" s="203"/>
      <c r="JML20" s="203"/>
      <c r="JMM20" s="203"/>
      <c r="JMN20" s="203"/>
      <c r="JMO20" s="203"/>
      <c r="JMP20" s="203"/>
      <c r="JMQ20" s="203"/>
      <c r="JMR20" s="203"/>
      <c r="JMS20" s="203"/>
      <c r="JMT20" s="203"/>
      <c r="JMU20" s="203"/>
      <c r="JMV20" s="203"/>
      <c r="JMW20" s="203"/>
      <c r="JMX20" s="203"/>
      <c r="JMY20" s="203"/>
      <c r="JMZ20" s="203"/>
      <c r="JNA20" s="203"/>
      <c r="JNB20" s="203"/>
      <c r="JNC20" s="203"/>
      <c r="JND20" s="203"/>
      <c r="JNE20" s="203"/>
      <c r="JNF20" s="203"/>
      <c r="JNG20" s="203"/>
      <c r="JNH20" s="203"/>
      <c r="JNI20" s="203"/>
      <c r="JNJ20" s="203"/>
      <c r="JNK20" s="203"/>
      <c r="JNL20" s="203"/>
      <c r="JNM20" s="203"/>
      <c r="JNN20" s="203"/>
      <c r="JNO20" s="203"/>
      <c r="JNP20" s="203"/>
      <c r="JNQ20" s="203"/>
      <c r="JNR20" s="203"/>
      <c r="JNS20" s="203"/>
      <c r="JNT20" s="203"/>
      <c r="JNU20" s="203"/>
      <c r="JNV20" s="203"/>
      <c r="JNW20" s="203"/>
      <c r="JNX20" s="203"/>
      <c r="JNY20" s="203"/>
      <c r="JNZ20" s="203"/>
      <c r="JOA20" s="203"/>
      <c r="JOB20" s="203"/>
      <c r="JOC20" s="203"/>
      <c r="JOD20" s="203"/>
      <c r="JOE20" s="203"/>
      <c r="JOF20" s="203"/>
      <c r="JOG20" s="203"/>
      <c r="JOH20" s="203"/>
      <c r="JOI20" s="203"/>
      <c r="JOJ20" s="203"/>
      <c r="JOK20" s="203"/>
      <c r="JOL20" s="203"/>
      <c r="JOM20" s="203"/>
      <c r="JON20" s="203"/>
      <c r="JOO20" s="203"/>
      <c r="JOP20" s="203"/>
      <c r="JOQ20" s="203"/>
      <c r="JOR20" s="203"/>
      <c r="JOS20" s="203"/>
      <c r="JOT20" s="203"/>
      <c r="JOU20" s="203"/>
      <c r="JOV20" s="203"/>
      <c r="JOW20" s="203"/>
      <c r="JOX20" s="203"/>
      <c r="JOY20" s="203"/>
      <c r="JOZ20" s="203"/>
      <c r="JPA20" s="203"/>
      <c r="JPB20" s="203"/>
      <c r="JPC20" s="203"/>
      <c r="JPD20" s="203"/>
      <c r="JPE20" s="203"/>
      <c r="JPF20" s="203"/>
      <c r="JPG20" s="203"/>
      <c r="JPH20" s="203"/>
      <c r="JPI20" s="203"/>
      <c r="JPJ20" s="203"/>
      <c r="JPK20" s="203"/>
      <c r="JPL20" s="203"/>
      <c r="JPM20" s="203"/>
      <c r="JPN20" s="203"/>
      <c r="JPO20" s="203"/>
      <c r="JPP20" s="203"/>
      <c r="JPQ20" s="203"/>
      <c r="JPR20" s="203"/>
      <c r="JPS20" s="203"/>
      <c r="JPT20" s="203"/>
      <c r="JPU20" s="203"/>
      <c r="JPV20" s="203"/>
      <c r="JPW20" s="203"/>
      <c r="JPX20" s="203"/>
      <c r="JPY20" s="203"/>
      <c r="JPZ20" s="203"/>
      <c r="JQA20" s="203"/>
      <c r="JQB20" s="203"/>
      <c r="JQC20" s="203"/>
      <c r="JQD20" s="203"/>
      <c r="JQE20" s="203"/>
      <c r="JQF20" s="203"/>
      <c r="JQG20" s="203"/>
      <c r="JQH20" s="203"/>
      <c r="JQI20" s="203"/>
      <c r="JQJ20" s="203"/>
      <c r="JQK20" s="203"/>
      <c r="JQL20" s="203"/>
      <c r="JQM20" s="203"/>
      <c r="JQN20" s="203"/>
      <c r="JQO20" s="203"/>
      <c r="JQP20" s="203"/>
      <c r="JQQ20" s="203"/>
      <c r="JQR20" s="203"/>
      <c r="JQS20" s="203"/>
      <c r="JQT20" s="203"/>
      <c r="JQU20" s="203"/>
      <c r="JQV20" s="203"/>
      <c r="JQW20" s="203"/>
      <c r="JQX20" s="203"/>
      <c r="JQY20" s="203"/>
      <c r="JQZ20" s="203"/>
      <c r="JRA20" s="203"/>
      <c r="JRB20" s="203"/>
      <c r="JRC20" s="203"/>
      <c r="JRD20" s="203"/>
      <c r="JRE20" s="203"/>
      <c r="JRF20" s="203"/>
      <c r="JRG20" s="203"/>
      <c r="JRH20" s="203"/>
      <c r="JRI20" s="203"/>
      <c r="JRJ20" s="203"/>
      <c r="JRK20" s="203"/>
      <c r="JRL20" s="203"/>
      <c r="JRM20" s="203"/>
      <c r="JRN20" s="203"/>
      <c r="JRO20" s="203"/>
      <c r="JRP20" s="203"/>
      <c r="JRQ20" s="203"/>
      <c r="JRR20" s="203"/>
      <c r="JRS20" s="203"/>
      <c r="JRT20" s="203"/>
      <c r="JRU20" s="203"/>
      <c r="JRV20" s="203"/>
      <c r="JRW20" s="203"/>
      <c r="JRX20" s="203"/>
      <c r="JRY20" s="203"/>
      <c r="JRZ20" s="203"/>
      <c r="JSA20" s="203"/>
      <c r="JSB20" s="203"/>
      <c r="JSC20" s="203"/>
      <c r="JSD20" s="203"/>
      <c r="JSE20" s="203"/>
      <c r="JSF20" s="203"/>
      <c r="JSG20" s="203"/>
      <c r="JSH20" s="203"/>
      <c r="JSI20" s="203"/>
      <c r="JSJ20" s="203"/>
      <c r="JSK20" s="203"/>
      <c r="JSL20" s="203"/>
      <c r="JSM20" s="203"/>
      <c r="JSN20" s="203"/>
      <c r="JSO20" s="203"/>
      <c r="JSP20" s="203"/>
      <c r="JSQ20" s="203"/>
      <c r="JSR20" s="203"/>
      <c r="JSS20" s="203"/>
      <c r="JST20" s="203"/>
      <c r="JSU20" s="203"/>
      <c r="JSV20" s="203"/>
      <c r="JSW20" s="203"/>
      <c r="JSX20" s="203"/>
      <c r="JSY20" s="203"/>
      <c r="JSZ20" s="203"/>
      <c r="JTA20" s="203"/>
      <c r="JTB20" s="203"/>
      <c r="JTC20" s="203"/>
      <c r="JTD20" s="203"/>
      <c r="JTE20" s="203"/>
      <c r="JTF20" s="203"/>
      <c r="JTG20" s="203"/>
      <c r="JTH20" s="203"/>
      <c r="JTI20" s="203"/>
      <c r="JTJ20" s="203"/>
      <c r="JTK20" s="203"/>
      <c r="JTL20" s="203"/>
      <c r="JTM20" s="203"/>
      <c r="JTN20" s="203"/>
      <c r="JTO20" s="203"/>
      <c r="JTP20" s="203"/>
      <c r="JTQ20" s="203"/>
      <c r="JTR20" s="203"/>
      <c r="JTS20" s="203"/>
      <c r="JTT20" s="203"/>
      <c r="JTU20" s="203"/>
      <c r="JTV20" s="203"/>
      <c r="JTW20" s="203"/>
      <c r="JTX20" s="203"/>
      <c r="JTY20" s="203"/>
      <c r="JTZ20" s="203"/>
      <c r="JUA20" s="203"/>
      <c r="JUB20" s="203"/>
      <c r="JUC20" s="203"/>
      <c r="JUD20" s="203"/>
      <c r="JUE20" s="203"/>
      <c r="JUF20" s="203"/>
      <c r="JUG20" s="203"/>
      <c r="JUH20" s="203"/>
      <c r="JUI20" s="203"/>
      <c r="JUJ20" s="203"/>
      <c r="JUK20" s="203"/>
      <c r="JUL20" s="203"/>
      <c r="JUM20" s="203"/>
      <c r="JUN20" s="203"/>
      <c r="JUO20" s="203"/>
      <c r="JUP20" s="203"/>
      <c r="JUQ20" s="203"/>
      <c r="JUR20" s="203"/>
      <c r="JUS20" s="203"/>
      <c r="JUT20" s="203"/>
      <c r="JUU20" s="203"/>
      <c r="JUV20" s="203"/>
      <c r="JUW20" s="203"/>
      <c r="JUX20" s="203"/>
      <c r="JUY20" s="203"/>
      <c r="JUZ20" s="203"/>
      <c r="JVA20" s="203"/>
      <c r="JVB20" s="203"/>
      <c r="JVC20" s="203"/>
      <c r="JVD20" s="203"/>
      <c r="JVE20" s="203"/>
      <c r="JVF20" s="203"/>
      <c r="JVG20" s="203"/>
      <c r="JVH20" s="203"/>
      <c r="JVI20" s="203"/>
      <c r="JVJ20" s="203"/>
      <c r="JVK20" s="203"/>
      <c r="JVL20" s="203"/>
      <c r="JVM20" s="203"/>
      <c r="JVN20" s="203"/>
      <c r="JVO20" s="203"/>
      <c r="JVP20" s="203"/>
      <c r="JVQ20" s="203"/>
      <c r="JVR20" s="203"/>
      <c r="JVS20" s="203"/>
      <c r="JVT20" s="203"/>
      <c r="JVU20" s="203"/>
      <c r="JVV20" s="203"/>
      <c r="JVW20" s="203"/>
      <c r="JVX20" s="203"/>
      <c r="JVY20" s="203"/>
      <c r="JVZ20" s="203"/>
      <c r="JWA20" s="203"/>
      <c r="JWB20" s="203"/>
      <c r="JWC20" s="203"/>
      <c r="JWD20" s="203"/>
      <c r="JWE20" s="203"/>
      <c r="JWF20" s="203"/>
      <c r="JWG20" s="203"/>
      <c r="JWH20" s="203"/>
      <c r="JWI20" s="203"/>
      <c r="JWJ20" s="203"/>
      <c r="JWK20" s="203"/>
      <c r="JWL20" s="203"/>
      <c r="JWM20" s="203"/>
      <c r="JWN20" s="203"/>
      <c r="JWO20" s="203"/>
      <c r="JWP20" s="203"/>
      <c r="JWQ20" s="203"/>
      <c r="JWR20" s="203"/>
      <c r="JWS20" s="203"/>
      <c r="JWT20" s="203"/>
      <c r="JWU20" s="203"/>
      <c r="JWV20" s="203"/>
      <c r="JWW20" s="203"/>
      <c r="JWX20" s="203"/>
      <c r="JWY20" s="203"/>
      <c r="JWZ20" s="203"/>
      <c r="JXA20" s="203"/>
      <c r="JXB20" s="203"/>
      <c r="JXC20" s="203"/>
      <c r="JXD20" s="203"/>
      <c r="JXE20" s="203"/>
      <c r="JXF20" s="203"/>
      <c r="JXG20" s="203"/>
      <c r="JXH20" s="203"/>
      <c r="JXI20" s="203"/>
      <c r="JXJ20" s="203"/>
      <c r="JXK20" s="203"/>
      <c r="JXL20" s="203"/>
      <c r="JXM20" s="203"/>
      <c r="JXN20" s="203"/>
      <c r="JXO20" s="203"/>
      <c r="JXP20" s="203"/>
      <c r="JXQ20" s="203"/>
      <c r="JXR20" s="203"/>
      <c r="JXS20" s="203"/>
      <c r="JXT20" s="203"/>
      <c r="JXU20" s="203"/>
      <c r="JXV20" s="203"/>
      <c r="JXW20" s="203"/>
      <c r="JXX20" s="203"/>
      <c r="JXY20" s="203"/>
      <c r="JXZ20" s="203"/>
      <c r="JYA20" s="203"/>
      <c r="JYB20" s="203"/>
      <c r="JYC20" s="203"/>
      <c r="JYD20" s="203"/>
      <c r="JYE20" s="203"/>
      <c r="JYF20" s="203"/>
      <c r="JYG20" s="203"/>
      <c r="JYH20" s="203"/>
      <c r="JYI20" s="203"/>
      <c r="JYJ20" s="203"/>
      <c r="JYK20" s="203"/>
      <c r="JYL20" s="203"/>
      <c r="JYM20" s="203"/>
      <c r="JYN20" s="203"/>
      <c r="JYO20" s="203"/>
      <c r="JYP20" s="203"/>
      <c r="JYQ20" s="203"/>
      <c r="JYR20" s="203"/>
      <c r="JYS20" s="203"/>
      <c r="JYT20" s="203"/>
      <c r="JYU20" s="203"/>
      <c r="JYV20" s="203"/>
      <c r="JYW20" s="203"/>
      <c r="JYX20" s="203"/>
      <c r="JYY20" s="203"/>
      <c r="JYZ20" s="203"/>
      <c r="JZA20" s="203"/>
      <c r="JZB20" s="203"/>
      <c r="JZC20" s="203"/>
      <c r="JZD20" s="203"/>
      <c r="JZE20" s="203"/>
      <c r="JZF20" s="203"/>
      <c r="JZG20" s="203"/>
      <c r="JZH20" s="203"/>
      <c r="JZI20" s="203"/>
      <c r="JZJ20" s="203"/>
      <c r="JZK20" s="203"/>
      <c r="JZL20" s="203"/>
      <c r="JZM20" s="203"/>
      <c r="JZN20" s="203"/>
      <c r="JZO20" s="203"/>
      <c r="JZP20" s="203"/>
      <c r="JZQ20" s="203"/>
      <c r="JZR20" s="203"/>
      <c r="JZS20" s="203"/>
      <c r="JZT20" s="203"/>
      <c r="JZU20" s="203"/>
      <c r="JZV20" s="203"/>
      <c r="JZW20" s="203"/>
      <c r="JZX20" s="203"/>
      <c r="JZY20" s="203"/>
      <c r="JZZ20" s="203"/>
      <c r="KAA20" s="203"/>
      <c r="KAB20" s="203"/>
      <c r="KAC20" s="203"/>
      <c r="KAD20" s="203"/>
      <c r="KAE20" s="203"/>
      <c r="KAF20" s="203"/>
      <c r="KAG20" s="203"/>
      <c r="KAH20" s="203"/>
      <c r="KAI20" s="203"/>
      <c r="KAJ20" s="203"/>
      <c r="KAK20" s="203"/>
      <c r="KAL20" s="203"/>
      <c r="KAM20" s="203"/>
      <c r="KAN20" s="203"/>
      <c r="KAO20" s="203"/>
      <c r="KAP20" s="203"/>
      <c r="KAQ20" s="203"/>
      <c r="KAR20" s="203"/>
      <c r="KAS20" s="203"/>
      <c r="KAT20" s="203"/>
      <c r="KAU20" s="203"/>
      <c r="KAV20" s="203"/>
      <c r="KAW20" s="203"/>
      <c r="KAX20" s="203"/>
      <c r="KAY20" s="203"/>
      <c r="KAZ20" s="203"/>
      <c r="KBA20" s="203"/>
      <c r="KBB20" s="203"/>
      <c r="KBC20" s="203"/>
      <c r="KBD20" s="203"/>
      <c r="KBE20" s="203"/>
      <c r="KBF20" s="203"/>
      <c r="KBG20" s="203"/>
      <c r="KBH20" s="203"/>
      <c r="KBI20" s="203"/>
      <c r="KBJ20" s="203"/>
      <c r="KBK20" s="203"/>
      <c r="KBL20" s="203"/>
      <c r="KBM20" s="203"/>
      <c r="KBN20" s="203"/>
      <c r="KBO20" s="203"/>
      <c r="KBP20" s="203"/>
      <c r="KBQ20" s="203"/>
      <c r="KBR20" s="203"/>
      <c r="KBS20" s="203"/>
      <c r="KBT20" s="203"/>
      <c r="KBU20" s="203"/>
      <c r="KBV20" s="203"/>
      <c r="KBW20" s="203"/>
      <c r="KBX20" s="203"/>
      <c r="KBY20" s="203"/>
      <c r="KBZ20" s="203"/>
      <c r="KCA20" s="203"/>
      <c r="KCB20" s="203"/>
      <c r="KCC20" s="203"/>
      <c r="KCD20" s="203"/>
      <c r="KCE20" s="203"/>
      <c r="KCF20" s="203"/>
      <c r="KCG20" s="203"/>
      <c r="KCH20" s="203"/>
      <c r="KCI20" s="203"/>
      <c r="KCJ20" s="203"/>
      <c r="KCK20" s="203"/>
      <c r="KCL20" s="203"/>
      <c r="KCM20" s="203"/>
      <c r="KCN20" s="203"/>
      <c r="KCO20" s="203"/>
      <c r="KCP20" s="203"/>
      <c r="KCQ20" s="203"/>
      <c r="KCR20" s="203"/>
      <c r="KCS20" s="203"/>
      <c r="KCT20" s="203"/>
      <c r="KCU20" s="203"/>
      <c r="KCV20" s="203"/>
      <c r="KCW20" s="203"/>
      <c r="KCX20" s="203"/>
      <c r="KCY20" s="203"/>
      <c r="KCZ20" s="203"/>
      <c r="KDA20" s="203"/>
      <c r="KDB20" s="203"/>
      <c r="KDC20" s="203"/>
      <c r="KDD20" s="203"/>
      <c r="KDE20" s="203"/>
      <c r="KDF20" s="203"/>
      <c r="KDG20" s="203"/>
      <c r="KDH20" s="203"/>
      <c r="KDI20" s="203"/>
      <c r="KDJ20" s="203"/>
      <c r="KDK20" s="203"/>
      <c r="KDL20" s="203"/>
      <c r="KDM20" s="203"/>
      <c r="KDN20" s="203"/>
      <c r="KDO20" s="203"/>
      <c r="KDP20" s="203"/>
      <c r="KDQ20" s="203"/>
      <c r="KDR20" s="203"/>
      <c r="KDS20" s="203"/>
      <c r="KDT20" s="203"/>
      <c r="KDU20" s="203"/>
      <c r="KDV20" s="203"/>
      <c r="KDW20" s="203"/>
      <c r="KDX20" s="203"/>
      <c r="KDY20" s="203"/>
      <c r="KDZ20" s="203"/>
      <c r="KEA20" s="203"/>
      <c r="KEB20" s="203"/>
      <c r="KEC20" s="203"/>
      <c r="KED20" s="203"/>
      <c r="KEE20" s="203"/>
      <c r="KEF20" s="203"/>
      <c r="KEG20" s="203"/>
      <c r="KEH20" s="203"/>
      <c r="KEI20" s="203"/>
      <c r="KEJ20" s="203"/>
      <c r="KEK20" s="203"/>
      <c r="KEL20" s="203"/>
      <c r="KEM20" s="203"/>
      <c r="KEN20" s="203"/>
      <c r="KEO20" s="203"/>
      <c r="KEP20" s="203"/>
      <c r="KEQ20" s="203"/>
      <c r="KER20" s="203"/>
      <c r="KES20" s="203"/>
      <c r="KET20" s="203"/>
      <c r="KEU20" s="203"/>
      <c r="KEV20" s="203"/>
      <c r="KEW20" s="203"/>
      <c r="KEX20" s="203"/>
      <c r="KEY20" s="203"/>
      <c r="KEZ20" s="203"/>
      <c r="KFA20" s="203"/>
      <c r="KFB20" s="203"/>
      <c r="KFC20" s="203"/>
      <c r="KFD20" s="203"/>
      <c r="KFE20" s="203"/>
      <c r="KFF20" s="203"/>
      <c r="KFG20" s="203"/>
      <c r="KFH20" s="203"/>
      <c r="KFI20" s="203"/>
      <c r="KFJ20" s="203"/>
      <c r="KFK20" s="203"/>
      <c r="KFL20" s="203"/>
      <c r="KFM20" s="203"/>
      <c r="KFN20" s="203"/>
      <c r="KFO20" s="203"/>
      <c r="KFP20" s="203"/>
      <c r="KFQ20" s="203"/>
      <c r="KFR20" s="203"/>
      <c r="KFS20" s="203"/>
      <c r="KFT20" s="203"/>
      <c r="KFU20" s="203"/>
      <c r="KFV20" s="203"/>
      <c r="KFW20" s="203"/>
      <c r="KFX20" s="203"/>
      <c r="KFY20" s="203"/>
      <c r="KFZ20" s="203"/>
      <c r="KGA20" s="203"/>
      <c r="KGB20" s="203"/>
      <c r="KGC20" s="203"/>
      <c r="KGD20" s="203"/>
      <c r="KGE20" s="203"/>
      <c r="KGF20" s="203"/>
      <c r="KGG20" s="203"/>
      <c r="KGH20" s="203"/>
      <c r="KGI20" s="203"/>
      <c r="KGJ20" s="203"/>
      <c r="KGK20" s="203"/>
      <c r="KGL20" s="203"/>
      <c r="KGM20" s="203"/>
      <c r="KGN20" s="203"/>
      <c r="KGO20" s="203"/>
      <c r="KGP20" s="203"/>
      <c r="KGQ20" s="203"/>
      <c r="KGR20" s="203"/>
      <c r="KGS20" s="203"/>
      <c r="KGT20" s="203"/>
      <c r="KGU20" s="203"/>
      <c r="KGV20" s="203"/>
      <c r="KGW20" s="203"/>
      <c r="KGX20" s="203"/>
      <c r="KGY20" s="203"/>
      <c r="KGZ20" s="203"/>
      <c r="KHA20" s="203"/>
      <c r="KHB20" s="203"/>
      <c r="KHC20" s="203"/>
      <c r="KHD20" s="203"/>
      <c r="KHE20" s="203"/>
      <c r="KHF20" s="203"/>
      <c r="KHG20" s="203"/>
      <c r="KHH20" s="203"/>
      <c r="KHI20" s="203"/>
      <c r="KHJ20" s="203"/>
      <c r="KHK20" s="203"/>
      <c r="KHL20" s="203"/>
      <c r="KHM20" s="203"/>
      <c r="KHN20" s="203"/>
      <c r="KHO20" s="203"/>
      <c r="KHP20" s="203"/>
      <c r="KHQ20" s="203"/>
      <c r="KHR20" s="203"/>
      <c r="KHS20" s="203"/>
      <c r="KHT20" s="203"/>
      <c r="KHU20" s="203"/>
      <c r="KHV20" s="203"/>
      <c r="KHW20" s="203"/>
      <c r="KHX20" s="203"/>
      <c r="KHY20" s="203"/>
      <c r="KHZ20" s="203"/>
      <c r="KIA20" s="203"/>
      <c r="KIB20" s="203"/>
      <c r="KIC20" s="203"/>
      <c r="KID20" s="203"/>
      <c r="KIE20" s="203"/>
      <c r="KIF20" s="203"/>
      <c r="KIG20" s="203"/>
      <c r="KIH20" s="203"/>
      <c r="KII20" s="203"/>
      <c r="KIJ20" s="203"/>
      <c r="KIK20" s="203"/>
      <c r="KIL20" s="203"/>
      <c r="KIM20" s="203"/>
      <c r="KIN20" s="203"/>
      <c r="KIO20" s="203"/>
      <c r="KIP20" s="203"/>
      <c r="KIQ20" s="203"/>
      <c r="KIR20" s="203"/>
      <c r="KIS20" s="203"/>
      <c r="KIT20" s="203"/>
      <c r="KIU20" s="203"/>
      <c r="KIV20" s="203"/>
      <c r="KIW20" s="203"/>
      <c r="KIX20" s="203"/>
      <c r="KIY20" s="203"/>
      <c r="KIZ20" s="203"/>
      <c r="KJA20" s="203"/>
      <c r="KJB20" s="203"/>
      <c r="KJC20" s="203"/>
      <c r="KJD20" s="203"/>
      <c r="KJE20" s="203"/>
      <c r="KJF20" s="203"/>
      <c r="KJG20" s="203"/>
      <c r="KJH20" s="203"/>
      <c r="KJI20" s="203"/>
      <c r="KJJ20" s="203"/>
      <c r="KJK20" s="203"/>
      <c r="KJL20" s="203"/>
      <c r="KJM20" s="203"/>
      <c r="KJN20" s="203"/>
      <c r="KJO20" s="203"/>
      <c r="KJP20" s="203"/>
      <c r="KJQ20" s="203"/>
      <c r="KJR20" s="203"/>
      <c r="KJS20" s="203"/>
      <c r="KJT20" s="203"/>
      <c r="KJU20" s="203"/>
      <c r="KJV20" s="203"/>
      <c r="KJW20" s="203"/>
      <c r="KJX20" s="203"/>
      <c r="KJY20" s="203"/>
      <c r="KJZ20" s="203"/>
      <c r="KKA20" s="203"/>
      <c r="KKB20" s="203"/>
      <c r="KKC20" s="203"/>
      <c r="KKD20" s="203"/>
      <c r="KKE20" s="203"/>
      <c r="KKF20" s="203"/>
      <c r="KKG20" s="203"/>
      <c r="KKH20" s="203"/>
      <c r="KKI20" s="203"/>
      <c r="KKJ20" s="203"/>
      <c r="KKK20" s="203"/>
      <c r="KKL20" s="203"/>
      <c r="KKM20" s="203"/>
      <c r="KKN20" s="203"/>
      <c r="KKO20" s="203"/>
      <c r="KKP20" s="203"/>
      <c r="KKQ20" s="203"/>
      <c r="KKR20" s="203"/>
      <c r="KKS20" s="203"/>
      <c r="KKT20" s="203"/>
      <c r="KKU20" s="203"/>
      <c r="KKV20" s="203"/>
      <c r="KKW20" s="203"/>
      <c r="KKX20" s="203"/>
      <c r="KKY20" s="203"/>
      <c r="KKZ20" s="203"/>
      <c r="KLA20" s="203"/>
      <c r="KLB20" s="203"/>
      <c r="KLC20" s="203"/>
      <c r="KLD20" s="203"/>
      <c r="KLE20" s="203"/>
      <c r="KLF20" s="203"/>
      <c r="KLG20" s="203"/>
      <c r="KLH20" s="203"/>
      <c r="KLI20" s="203"/>
      <c r="KLJ20" s="203"/>
      <c r="KLK20" s="203"/>
      <c r="KLL20" s="203"/>
      <c r="KLM20" s="203"/>
      <c r="KLN20" s="203"/>
      <c r="KLO20" s="203"/>
      <c r="KLP20" s="203"/>
      <c r="KLQ20" s="203"/>
      <c r="KLR20" s="203"/>
      <c r="KLS20" s="203"/>
      <c r="KLT20" s="203"/>
      <c r="KLU20" s="203"/>
      <c r="KLV20" s="203"/>
      <c r="KLW20" s="203"/>
      <c r="KLX20" s="203"/>
      <c r="KLY20" s="203"/>
      <c r="KLZ20" s="203"/>
      <c r="KMA20" s="203"/>
      <c r="KMB20" s="203"/>
      <c r="KMC20" s="203"/>
      <c r="KMD20" s="203"/>
      <c r="KME20" s="203"/>
      <c r="KMF20" s="203"/>
      <c r="KMG20" s="203"/>
      <c r="KMH20" s="203"/>
      <c r="KMI20" s="203"/>
      <c r="KMJ20" s="203"/>
      <c r="KMK20" s="203"/>
      <c r="KML20" s="203"/>
      <c r="KMM20" s="203"/>
      <c r="KMN20" s="203"/>
      <c r="KMO20" s="203"/>
      <c r="KMP20" s="203"/>
      <c r="KMQ20" s="203"/>
      <c r="KMR20" s="203"/>
      <c r="KMS20" s="203"/>
      <c r="KMT20" s="203"/>
      <c r="KMU20" s="203"/>
      <c r="KMV20" s="203"/>
      <c r="KMW20" s="203"/>
      <c r="KMX20" s="203"/>
      <c r="KMY20" s="203"/>
      <c r="KMZ20" s="203"/>
      <c r="KNA20" s="203"/>
      <c r="KNB20" s="203"/>
      <c r="KNC20" s="203"/>
      <c r="KND20" s="203"/>
      <c r="KNE20" s="203"/>
      <c r="KNF20" s="203"/>
      <c r="KNG20" s="203"/>
      <c r="KNH20" s="203"/>
      <c r="KNI20" s="203"/>
      <c r="KNJ20" s="203"/>
      <c r="KNK20" s="203"/>
      <c r="KNL20" s="203"/>
      <c r="KNM20" s="203"/>
      <c r="KNN20" s="203"/>
      <c r="KNO20" s="203"/>
      <c r="KNP20" s="203"/>
      <c r="KNQ20" s="203"/>
      <c r="KNR20" s="203"/>
      <c r="KNS20" s="203"/>
      <c r="KNT20" s="203"/>
      <c r="KNU20" s="203"/>
      <c r="KNV20" s="203"/>
      <c r="KNW20" s="203"/>
      <c r="KNX20" s="203"/>
      <c r="KNY20" s="203"/>
      <c r="KNZ20" s="203"/>
      <c r="KOA20" s="203"/>
      <c r="KOB20" s="203"/>
      <c r="KOC20" s="203"/>
      <c r="KOD20" s="203"/>
      <c r="KOE20" s="203"/>
      <c r="KOF20" s="203"/>
      <c r="KOG20" s="203"/>
      <c r="KOH20" s="203"/>
      <c r="KOI20" s="203"/>
      <c r="KOJ20" s="203"/>
      <c r="KOK20" s="203"/>
      <c r="KOL20" s="203"/>
      <c r="KOM20" s="203"/>
      <c r="KON20" s="203"/>
      <c r="KOO20" s="203"/>
      <c r="KOP20" s="203"/>
      <c r="KOQ20" s="203"/>
      <c r="KOR20" s="203"/>
      <c r="KOS20" s="203"/>
      <c r="KOT20" s="203"/>
      <c r="KOU20" s="203"/>
      <c r="KOV20" s="203"/>
      <c r="KOW20" s="203"/>
      <c r="KOX20" s="203"/>
      <c r="KOY20" s="203"/>
      <c r="KOZ20" s="203"/>
      <c r="KPA20" s="203"/>
      <c r="KPB20" s="203"/>
      <c r="KPC20" s="203"/>
      <c r="KPD20" s="203"/>
      <c r="KPE20" s="203"/>
      <c r="KPF20" s="203"/>
      <c r="KPG20" s="203"/>
      <c r="KPH20" s="203"/>
      <c r="KPI20" s="203"/>
      <c r="KPJ20" s="203"/>
      <c r="KPK20" s="203"/>
      <c r="KPL20" s="203"/>
      <c r="KPM20" s="203"/>
      <c r="KPN20" s="203"/>
      <c r="KPO20" s="203"/>
      <c r="KPP20" s="203"/>
      <c r="KPQ20" s="203"/>
      <c r="KPR20" s="203"/>
      <c r="KPS20" s="203"/>
      <c r="KPT20" s="203"/>
      <c r="KPU20" s="203"/>
      <c r="KPV20" s="203"/>
      <c r="KPW20" s="203"/>
      <c r="KPX20" s="203"/>
      <c r="KPY20" s="203"/>
      <c r="KPZ20" s="203"/>
      <c r="KQA20" s="203"/>
      <c r="KQB20" s="203"/>
      <c r="KQC20" s="203"/>
      <c r="KQD20" s="203"/>
      <c r="KQE20" s="203"/>
      <c r="KQF20" s="203"/>
      <c r="KQG20" s="203"/>
      <c r="KQH20" s="203"/>
      <c r="KQI20" s="203"/>
      <c r="KQJ20" s="203"/>
      <c r="KQK20" s="203"/>
      <c r="KQL20" s="203"/>
      <c r="KQM20" s="203"/>
      <c r="KQN20" s="203"/>
      <c r="KQO20" s="203"/>
      <c r="KQP20" s="203"/>
      <c r="KQQ20" s="203"/>
      <c r="KQR20" s="203"/>
      <c r="KQS20" s="203"/>
      <c r="KQT20" s="203"/>
      <c r="KQU20" s="203"/>
      <c r="KQV20" s="203"/>
      <c r="KQW20" s="203"/>
      <c r="KQX20" s="203"/>
      <c r="KQY20" s="203"/>
      <c r="KQZ20" s="203"/>
      <c r="KRA20" s="203"/>
      <c r="KRB20" s="203"/>
      <c r="KRC20" s="203"/>
      <c r="KRD20" s="203"/>
      <c r="KRE20" s="203"/>
      <c r="KRF20" s="203"/>
      <c r="KRG20" s="203"/>
      <c r="KRH20" s="203"/>
      <c r="KRI20" s="203"/>
      <c r="KRJ20" s="203"/>
      <c r="KRK20" s="203"/>
      <c r="KRL20" s="203"/>
      <c r="KRM20" s="203"/>
      <c r="KRN20" s="203"/>
      <c r="KRO20" s="203"/>
      <c r="KRP20" s="203"/>
      <c r="KRQ20" s="203"/>
      <c r="KRR20" s="203"/>
      <c r="KRS20" s="203"/>
      <c r="KRT20" s="203"/>
      <c r="KRU20" s="203"/>
      <c r="KRV20" s="203"/>
      <c r="KRW20" s="203"/>
      <c r="KRX20" s="203"/>
      <c r="KRY20" s="203"/>
      <c r="KRZ20" s="203"/>
      <c r="KSA20" s="203"/>
      <c r="KSB20" s="203"/>
      <c r="KSC20" s="203"/>
      <c r="KSD20" s="203"/>
      <c r="KSE20" s="203"/>
      <c r="KSF20" s="203"/>
      <c r="KSG20" s="203"/>
      <c r="KSH20" s="203"/>
      <c r="KSI20" s="203"/>
      <c r="KSJ20" s="203"/>
      <c r="KSK20" s="203"/>
      <c r="KSL20" s="203"/>
      <c r="KSM20" s="203"/>
      <c r="KSN20" s="203"/>
      <c r="KSO20" s="203"/>
      <c r="KSP20" s="203"/>
      <c r="KSQ20" s="203"/>
      <c r="KSR20" s="203"/>
      <c r="KSS20" s="203"/>
      <c r="KST20" s="203"/>
      <c r="KSU20" s="203"/>
      <c r="KSV20" s="203"/>
      <c r="KSW20" s="203"/>
      <c r="KSX20" s="203"/>
      <c r="KSY20" s="203"/>
      <c r="KSZ20" s="203"/>
      <c r="KTA20" s="203"/>
      <c r="KTB20" s="203"/>
      <c r="KTC20" s="203"/>
      <c r="KTD20" s="203"/>
      <c r="KTE20" s="203"/>
      <c r="KTF20" s="203"/>
      <c r="KTG20" s="203"/>
      <c r="KTH20" s="203"/>
      <c r="KTI20" s="203"/>
      <c r="KTJ20" s="203"/>
      <c r="KTK20" s="203"/>
      <c r="KTL20" s="203"/>
      <c r="KTM20" s="203"/>
      <c r="KTN20" s="203"/>
      <c r="KTO20" s="203"/>
      <c r="KTP20" s="203"/>
      <c r="KTQ20" s="203"/>
      <c r="KTR20" s="203"/>
      <c r="KTS20" s="203"/>
      <c r="KTT20" s="203"/>
      <c r="KTU20" s="203"/>
      <c r="KTV20" s="203"/>
      <c r="KTW20" s="203"/>
      <c r="KTX20" s="203"/>
      <c r="KTY20" s="203"/>
      <c r="KTZ20" s="203"/>
      <c r="KUA20" s="203"/>
      <c r="KUB20" s="203"/>
      <c r="KUC20" s="203"/>
      <c r="KUD20" s="203"/>
      <c r="KUE20" s="203"/>
      <c r="KUF20" s="203"/>
      <c r="KUG20" s="203"/>
      <c r="KUH20" s="203"/>
      <c r="KUI20" s="203"/>
      <c r="KUJ20" s="203"/>
      <c r="KUK20" s="203"/>
      <c r="KUL20" s="203"/>
      <c r="KUM20" s="203"/>
      <c r="KUN20" s="203"/>
      <c r="KUO20" s="203"/>
      <c r="KUP20" s="203"/>
      <c r="KUQ20" s="203"/>
      <c r="KUR20" s="203"/>
      <c r="KUS20" s="203"/>
      <c r="KUT20" s="203"/>
      <c r="KUU20" s="203"/>
      <c r="KUV20" s="203"/>
      <c r="KUW20" s="203"/>
      <c r="KUX20" s="203"/>
      <c r="KUY20" s="203"/>
      <c r="KUZ20" s="203"/>
      <c r="KVA20" s="203"/>
      <c r="KVB20" s="203"/>
      <c r="KVC20" s="203"/>
      <c r="KVD20" s="203"/>
      <c r="KVE20" s="203"/>
      <c r="KVF20" s="203"/>
      <c r="KVG20" s="203"/>
      <c r="KVH20" s="203"/>
      <c r="KVI20" s="203"/>
      <c r="KVJ20" s="203"/>
      <c r="KVK20" s="203"/>
      <c r="KVL20" s="203"/>
      <c r="KVM20" s="203"/>
      <c r="KVN20" s="203"/>
      <c r="KVO20" s="203"/>
      <c r="KVP20" s="203"/>
      <c r="KVQ20" s="203"/>
      <c r="KVR20" s="203"/>
      <c r="KVS20" s="203"/>
      <c r="KVT20" s="203"/>
      <c r="KVU20" s="203"/>
      <c r="KVV20" s="203"/>
      <c r="KVW20" s="203"/>
      <c r="KVX20" s="203"/>
      <c r="KVY20" s="203"/>
      <c r="KVZ20" s="203"/>
      <c r="KWA20" s="203"/>
      <c r="KWB20" s="203"/>
      <c r="KWC20" s="203"/>
      <c r="KWD20" s="203"/>
      <c r="KWE20" s="203"/>
      <c r="KWF20" s="203"/>
      <c r="KWG20" s="203"/>
      <c r="KWH20" s="203"/>
      <c r="KWI20" s="203"/>
      <c r="KWJ20" s="203"/>
      <c r="KWK20" s="203"/>
      <c r="KWL20" s="203"/>
      <c r="KWM20" s="203"/>
      <c r="KWN20" s="203"/>
      <c r="KWO20" s="203"/>
      <c r="KWP20" s="203"/>
      <c r="KWQ20" s="203"/>
      <c r="KWR20" s="203"/>
      <c r="KWS20" s="203"/>
      <c r="KWT20" s="203"/>
      <c r="KWU20" s="203"/>
      <c r="KWV20" s="203"/>
      <c r="KWW20" s="203"/>
      <c r="KWX20" s="203"/>
      <c r="KWY20" s="203"/>
      <c r="KWZ20" s="203"/>
      <c r="KXA20" s="203"/>
      <c r="KXB20" s="203"/>
      <c r="KXC20" s="203"/>
      <c r="KXD20" s="203"/>
      <c r="KXE20" s="203"/>
      <c r="KXF20" s="203"/>
      <c r="KXG20" s="203"/>
      <c r="KXH20" s="203"/>
      <c r="KXI20" s="203"/>
      <c r="KXJ20" s="203"/>
      <c r="KXK20" s="203"/>
      <c r="KXL20" s="203"/>
      <c r="KXM20" s="203"/>
      <c r="KXN20" s="203"/>
      <c r="KXO20" s="203"/>
      <c r="KXP20" s="203"/>
      <c r="KXQ20" s="203"/>
      <c r="KXR20" s="203"/>
      <c r="KXS20" s="203"/>
      <c r="KXT20" s="203"/>
      <c r="KXU20" s="203"/>
      <c r="KXV20" s="203"/>
      <c r="KXW20" s="203"/>
      <c r="KXX20" s="203"/>
      <c r="KXY20" s="203"/>
      <c r="KXZ20" s="203"/>
      <c r="KYA20" s="203"/>
      <c r="KYB20" s="203"/>
      <c r="KYC20" s="203"/>
      <c r="KYD20" s="203"/>
      <c r="KYE20" s="203"/>
      <c r="KYF20" s="203"/>
      <c r="KYG20" s="203"/>
      <c r="KYH20" s="203"/>
      <c r="KYI20" s="203"/>
      <c r="KYJ20" s="203"/>
      <c r="KYK20" s="203"/>
      <c r="KYL20" s="203"/>
      <c r="KYM20" s="203"/>
      <c r="KYN20" s="203"/>
      <c r="KYO20" s="203"/>
      <c r="KYP20" s="203"/>
      <c r="KYQ20" s="203"/>
      <c r="KYR20" s="203"/>
      <c r="KYS20" s="203"/>
      <c r="KYT20" s="203"/>
      <c r="KYU20" s="203"/>
      <c r="KYV20" s="203"/>
      <c r="KYW20" s="203"/>
      <c r="KYX20" s="203"/>
      <c r="KYY20" s="203"/>
      <c r="KYZ20" s="203"/>
      <c r="KZA20" s="203"/>
      <c r="KZB20" s="203"/>
      <c r="KZC20" s="203"/>
      <c r="KZD20" s="203"/>
      <c r="KZE20" s="203"/>
      <c r="KZF20" s="203"/>
      <c r="KZG20" s="203"/>
      <c r="KZH20" s="203"/>
      <c r="KZI20" s="203"/>
      <c r="KZJ20" s="203"/>
      <c r="KZK20" s="203"/>
      <c r="KZL20" s="203"/>
      <c r="KZM20" s="203"/>
      <c r="KZN20" s="203"/>
      <c r="KZO20" s="203"/>
      <c r="KZP20" s="203"/>
      <c r="KZQ20" s="203"/>
      <c r="KZR20" s="203"/>
      <c r="KZS20" s="203"/>
      <c r="KZT20" s="203"/>
      <c r="KZU20" s="203"/>
      <c r="KZV20" s="203"/>
      <c r="KZW20" s="203"/>
      <c r="KZX20" s="203"/>
      <c r="KZY20" s="203"/>
      <c r="KZZ20" s="203"/>
      <c r="LAA20" s="203"/>
      <c r="LAB20" s="203"/>
      <c r="LAC20" s="203"/>
      <c r="LAD20" s="203"/>
      <c r="LAE20" s="203"/>
      <c r="LAF20" s="203"/>
      <c r="LAG20" s="203"/>
      <c r="LAH20" s="203"/>
      <c r="LAI20" s="203"/>
      <c r="LAJ20" s="203"/>
      <c r="LAK20" s="203"/>
      <c r="LAL20" s="203"/>
      <c r="LAM20" s="203"/>
      <c r="LAN20" s="203"/>
      <c r="LAO20" s="203"/>
      <c r="LAP20" s="203"/>
      <c r="LAQ20" s="203"/>
      <c r="LAR20" s="203"/>
      <c r="LAS20" s="203"/>
      <c r="LAT20" s="203"/>
      <c r="LAU20" s="203"/>
      <c r="LAV20" s="203"/>
      <c r="LAW20" s="203"/>
      <c r="LAX20" s="203"/>
      <c r="LAY20" s="203"/>
      <c r="LAZ20" s="203"/>
      <c r="LBA20" s="203"/>
      <c r="LBB20" s="203"/>
      <c r="LBC20" s="203"/>
      <c r="LBD20" s="203"/>
      <c r="LBE20" s="203"/>
      <c r="LBF20" s="203"/>
      <c r="LBG20" s="203"/>
      <c r="LBH20" s="203"/>
      <c r="LBI20" s="203"/>
      <c r="LBJ20" s="203"/>
      <c r="LBK20" s="203"/>
      <c r="LBL20" s="203"/>
      <c r="LBM20" s="203"/>
      <c r="LBN20" s="203"/>
      <c r="LBO20" s="203"/>
      <c r="LBP20" s="203"/>
      <c r="LBQ20" s="203"/>
      <c r="LBR20" s="203"/>
      <c r="LBS20" s="203"/>
      <c r="LBT20" s="203"/>
      <c r="LBU20" s="203"/>
      <c r="LBV20" s="203"/>
      <c r="LBW20" s="203"/>
      <c r="LBX20" s="203"/>
      <c r="LBY20" s="203"/>
      <c r="LBZ20" s="203"/>
      <c r="LCA20" s="203"/>
      <c r="LCB20" s="203"/>
      <c r="LCC20" s="203"/>
      <c r="LCD20" s="203"/>
      <c r="LCE20" s="203"/>
      <c r="LCF20" s="203"/>
      <c r="LCG20" s="203"/>
      <c r="LCH20" s="203"/>
      <c r="LCI20" s="203"/>
      <c r="LCJ20" s="203"/>
      <c r="LCK20" s="203"/>
      <c r="LCL20" s="203"/>
      <c r="LCM20" s="203"/>
      <c r="LCN20" s="203"/>
      <c r="LCO20" s="203"/>
      <c r="LCP20" s="203"/>
      <c r="LCQ20" s="203"/>
      <c r="LCR20" s="203"/>
      <c r="LCS20" s="203"/>
      <c r="LCT20" s="203"/>
      <c r="LCU20" s="203"/>
      <c r="LCV20" s="203"/>
      <c r="LCW20" s="203"/>
      <c r="LCX20" s="203"/>
      <c r="LCY20" s="203"/>
      <c r="LCZ20" s="203"/>
      <c r="LDA20" s="203"/>
      <c r="LDB20" s="203"/>
      <c r="LDC20" s="203"/>
      <c r="LDD20" s="203"/>
      <c r="LDE20" s="203"/>
      <c r="LDF20" s="203"/>
      <c r="LDG20" s="203"/>
      <c r="LDH20" s="203"/>
      <c r="LDI20" s="203"/>
      <c r="LDJ20" s="203"/>
      <c r="LDK20" s="203"/>
      <c r="LDL20" s="203"/>
      <c r="LDM20" s="203"/>
      <c r="LDN20" s="203"/>
      <c r="LDO20" s="203"/>
      <c r="LDP20" s="203"/>
      <c r="LDQ20" s="203"/>
      <c r="LDR20" s="203"/>
      <c r="LDS20" s="203"/>
      <c r="LDT20" s="203"/>
      <c r="LDU20" s="203"/>
      <c r="LDV20" s="203"/>
      <c r="LDW20" s="203"/>
      <c r="LDX20" s="203"/>
      <c r="LDY20" s="203"/>
      <c r="LDZ20" s="203"/>
      <c r="LEA20" s="203"/>
      <c r="LEB20" s="203"/>
      <c r="LEC20" s="203"/>
      <c r="LED20" s="203"/>
      <c r="LEE20" s="203"/>
      <c r="LEF20" s="203"/>
      <c r="LEG20" s="203"/>
      <c r="LEH20" s="203"/>
      <c r="LEI20" s="203"/>
      <c r="LEJ20" s="203"/>
      <c r="LEK20" s="203"/>
      <c r="LEL20" s="203"/>
      <c r="LEM20" s="203"/>
      <c r="LEN20" s="203"/>
      <c r="LEO20" s="203"/>
      <c r="LEP20" s="203"/>
      <c r="LEQ20" s="203"/>
      <c r="LER20" s="203"/>
      <c r="LES20" s="203"/>
      <c r="LET20" s="203"/>
      <c r="LEU20" s="203"/>
      <c r="LEV20" s="203"/>
      <c r="LEW20" s="203"/>
      <c r="LEX20" s="203"/>
      <c r="LEY20" s="203"/>
      <c r="LEZ20" s="203"/>
      <c r="LFA20" s="203"/>
      <c r="LFB20" s="203"/>
      <c r="LFC20" s="203"/>
      <c r="LFD20" s="203"/>
      <c r="LFE20" s="203"/>
      <c r="LFF20" s="203"/>
      <c r="LFG20" s="203"/>
      <c r="LFH20" s="203"/>
      <c r="LFI20" s="203"/>
      <c r="LFJ20" s="203"/>
      <c r="LFK20" s="203"/>
      <c r="LFL20" s="203"/>
      <c r="LFM20" s="203"/>
      <c r="LFN20" s="203"/>
      <c r="LFO20" s="203"/>
      <c r="LFP20" s="203"/>
      <c r="LFQ20" s="203"/>
      <c r="LFR20" s="203"/>
      <c r="LFS20" s="203"/>
      <c r="LFT20" s="203"/>
      <c r="LFU20" s="203"/>
      <c r="LFV20" s="203"/>
      <c r="LFW20" s="203"/>
      <c r="LFX20" s="203"/>
      <c r="LFY20" s="203"/>
      <c r="LFZ20" s="203"/>
      <c r="LGA20" s="203"/>
      <c r="LGB20" s="203"/>
      <c r="LGC20" s="203"/>
      <c r="LGD20" s="203"/>
      <c r="LGE20" s="203"/>
      <c r="LGF20" s="203"/>
      <c r="LGG20" s="203"/>
      <c r="LGH20" s="203"/>
      <c r="LGI20" s="203"/>
      <c r="LGJ20" s="203"/>
      <c r="LGK20" s="203"/>
      <c r="LGL20" s="203"/>
      <c r="LGM20" s="203"/>
      <c r="LGN20" s="203"/>
      <c r="LGO20" s="203"/>
      <c r="LGP20" s="203"/>
      <c r="LGQ20" s="203"/>
      <c r="LGR20" s="203"/>
      <c r="LGS20" s="203"/>
      <c r="LGT20" s="203"/>
      <c r="LGU20" s="203"/>
      <c r="LGV20" s="203"/>
      <c r="LGW20" s="203"/>
      <c r="LGX20" s="203"/>
      <c r="LGY20" s="203"/>
      <c r="LGZ20" s="203"/>
      <c r="LHA20" s="203"/>
      <c r="LHB20" s="203"/>
      <c r="LHC20" s="203"/>
      <c r="LHD20" s="203"/>
      <c r="LHE20" s="203"/>
      <c r="LHF20" s="203"/>
      <c r="LHG20" s="203"/>
      <c r="LHH20" s="203"/>
      <c r="LHI20" s="203"/>
      <c r="LHJ20" s="203"/>
      <c r="LHK20" s="203"/>
      <c r="LHL20" s="203"/>
      <c r="LHM20" s="203"/>
      <c r="LHN20" s="203"/>
      <c r="LHO20" s="203"/>
      <c r="LHP20" s="203"/>
      <c r="LHQ20" s="203"/>
      <c r="LHR20" s="203"/>
      <c r="LHS20" s="203"/>
      <c r="LHT20" s="203"/>
      <c r="LHU20" s="203"/>
      <c r="LHV20" s="203"/>
      <c r="LHW20" s="203"/>
      <c r="LHX20" s="203"/>
      <c r="LHY20" s="203"/>
      <c r="LHZ20" s="203"/>
      <c r="LIA20" s="203"/>
      <c r="LIB20" s="203"/>
      <c r="LIC20" s="203"/>
      <c r="LID20" s="203"/>
      <c r="LIE20" s="203"/>
      <c r="LIF20" s="203"/>
      <c r="LIG20" s="203"/>
      <c r="LIH20" s="203"/>
      <c r="LII20" s="203"/>
      <c r="LIJ20" s="203"/>
      <c r="LIK20" s="203"/>
      <c r="LIL20" s="203"/>
      <c r="LIM20" s="203"/>
      <c r="LIN20" s="203"/>
      <c r="LIO20" s="203"/>
      <c r="LIP20" s="203"/>
      <c r="LIQ20" s="203"/>
      <c r="LIR20" s="203"/>
      <c r="LIS20" s="203"/>
      <c r="LIT20" s="203"/>
      <c r="LIU20" s="203"/>
      <c r="LIV20" s="203"/>
      <c r="LIW20" s="203"/>
      <c r="LIX20" s="203"/>
      <c r="LIY20" s="203"/>
      <c r="LIZ20" s="203"/>
      <c r="LJA20" s="203"/>
      <c r="LJB20" s="203"/>
      <c r="LJC20" s="203"/>
      <c r="LJD20" s="203"/>
      <c r="LJE20" s="203"/>
      <c r="LJF20" s="203"/>
      <c r="LJG20" s="203"/>
      <c r="LJH20" s="203"/>
      <c r="LJI20" s="203"/>
      <c r="LJJ20" s="203"/>
      <c r="LJK20" s="203"/>
      <c r="LJL20" s="203"/>
      <c r="LJM20" s="203"/>
      <c r="LJN20" s="203"/>
      <c r="LJO20" s="203"/>
      <c r="LJP20" s="203"/>
      <c r="LJQ20" s="203"/>
      <c r="LJR20" s="203"/>
      <c r="LJS20" s="203"/>
      <c r="LJT20" s="203"/>
      <c r="LJU20" s="203"/>
      <c r="LJV20" s="203"/>
      <c r="LJW20" s="203"/>
      <c r="LJX20" s="203"/>
      <c r="LJY20" s="203"/>
      <c r="LJZ20" s="203"/>
      <c r="LKA20" s="203"/>
      <c r="LKB20" s="203"/>
      <c r="LKC20" s="203"/>
      <c r="LKD20" s="203"/>
      <c r="LKE20" s="203"/>
      <c r="LKF20" s="203"/>
      <c r="LKG20" s="203"/>
      <c r="LKH20" s="203"/>
      <c r="LKI20" s="203"/>
      <c r="LKJ20" s="203"/>
      <c r="LKK20" s="203"/>
      <c r="LKL20" s="203"/>
      <c r="LKM20" s="203"/>
      <c r="LKN20" s="203"/>
      <c r="LKO20" s="203"/>
      <c r="LKP20" s="203"/>
      <c r="LKQ20" s="203"/>
      <c r="LKR20" s="203"/>
      <c r="LKS20" s="203"/>
      <c r="LKT20" s="203"/>
      <c r="LKU20" s="203"/>
      <c r="LKV20" s="203"/>
      <c r="LKW20" s="203"/>
      <c r="LKX20" s="203"/>
      <c r="LKY20" s="203"/>
      <c r="LKZ20" s="203"/>
      <c r="LLA20" s="203"/>
      <c r="LLB20" s="203"/>
      <c r="LLC20" s="203"/>
      <c r="LLD20" s="203"/>
      <c r="LLE20" s="203"/>
      <c r="LLF20" s="203"/>
      <c r="LLG20" s="203"/>
      <c r="LLH20" s="203"/>
      <c r="LLI20" s="203"/>
      <c r="LLJ20" s="203"/>
      <c r="LLK20" s="203"/>
      <c r="LLL20" s="203"/>
      <c r="LLM20" s="203"/>
      <c r="LLN20" s="203"/>
      <c r="LLO20" s="203"/>
      <c r="LLP20" s="203"/>
      <c r="LLQ20" s="203"/>
      <c r="LLR20" s="203"/>
      <c r="LLS20" s="203"/>
      <c r="LLT20" s="203"/>
      <c r="LLU20" s="203"/>
      <c r="LLV20" s="203"/>
      <c r="LLW20" s="203"/>
      <c r="LLX20" s="203"/>
      <c r="LLY20" s="203"/>
      <c r="LLZ20" s="203"/>
      <c r="LMA20" s="203"/>
      <c r="LMB20" s="203"/>
      <c r="LMC20" s="203"/>
      <c r="LMD20" s="203"/>
      <c r="LME20" s="203"/>
      <c r="LMF20" s="203"/>
      <c r="LMG20" s="203"/>
      <c r="LMH20" s="203"/>
      <c r="LMI20" s="203"/>
      <c r="LMJ20" s="203"/>
      <c r="LMK20" s="203"/>
      <c r="LML20" s="203"/>
      <c r="LMM20" s="203"/>
      <c r="LMN20" s="203"/>
      <c r="LMO20" s="203"/>
      <c r="LMP20" s="203"/>
      <c r="LMQ20" s="203"/>
      <c r="LMR20" s="203"/>
      <c r="LMS20" s="203"/>
      <c r="LMT20" s="203"/>
      <c r="LMU20" s="203"/>
      <c r="LMV20" s="203"/>
      <c r="LMW20" s="203"/>
      <c r="LMX20" s="203"/>
      <c r="LMY20" s="203"/>
      <c r="LMZ20" s="203"/>
      <c r="LNA20" s="203"/>
      <c r="LNB20" s="203"/>
      <c r="LNC20" s="203"/>
      <c r="LND20" s="203"/>
      <c r="LNE20" s="203"/>
      <c r="LNF20" s="203"/>
      <c r="LNG20" s="203"/>
      <c r="LNH20" s="203"/>
      <c r="LNI20" s="203"/>
      <c r="LNJ20" s="203"/>
      <c r="LNK20" s="203"/>
      <c r="LNL20" s="203"/>
      <c r="LNM20" s="203"/>
      <c r="LNN20" s="203"/>
      <c r="LNO20" s="203"/>
      <c r="LNP20" s="203"/>
      <c r="LNQ20" s="203"/>
      <c r="LNR20" s="203"/>
      <c r="LNS20" s="203"/>
      <c r="LNT20" s="203"/>
      <c r="LNU20" s="203"/>
      <c r="LNV20" s="203"/>
      <c r="LNW20" s="203"/>
      <c r="LNX20" s="203"/>
      <c r="LNY20" s="203"/>
      <c r="LNZ20" s="203"/>
      <c r="LOA20" s="203"/>
      <c r="LOB20" s="203"/>
      <c r="LOC20" s="203"/>
      <c r="LOD20" s="203"/>
      <c r="LOE20" s="203"/>
      <c r="LOF20" s="203"/>
      <c r="LOG20" s="203"/>
      <c r="LOH20" s="203"/>
      <c r="LOI20" s="203"/>
      <c r="LOJ20" s="203"/>
      <c r="LOK20" s="203"/>
      <c r="LOL20" s="203"/>
      <c r="LOM20" s="203"/>
      <c r="LON20" s="203"/>
      <c r="LOO20" s="203"/>
      <c r="LOP20" s="203"/>
      <c r="LOQ20" s="203"/>
      <c r="LOR20" s="203"/>
      <c r="LOS20" s="203"/>
      <c r="LOT20" s="203"/>
      <c r="LOU20" s="203"/>
      <c r="LOV20" s="203"/>
      <c r="LOW20" s="203"/>
      <c r="LOX20" s="203"/>
      <c r="LOY20" s="203"/>
      <c r="LOZ20" s="203"/>
      <c r="LPA20" s="203"/>
      <c r="LPB20" s="203"/>
      <c r="LPC20" s="203"/>
      <c r="LPD20" s="203"/>
      <c r="LPE20" s="203"/>
      <c r="LPF20" s="203"/>
      <c r="LPG20" s="203"/>
      <c r="LPH20" s="203"/>
      <c r="LPI20" s="203"/>
      <c r="LPJ20" s="203"/>
      <c r="LPK20" s="203"/>
      <c r="LPL20" s="203"/>
      <c r="LPM20" s="203"/>
      <c r="LPN20" s="203"/>
      <c r="LPO20" s="203"/>
      <c r="LPP20" s="203"/>
      <c r="LPQ20" s="203"/>
      <c r="LPR20" s="203"/>
      <c r="LPS20" s="203"/>
      <c r="LPT20" s="203"/>
      <c r="LPU20" s="203"/>
      <c r="LPV20" s="203"/>
      <c r="LPW20" s="203"/>
      <c r="LPX20" s="203"/>
      <c r="LPY20" s="203"/>
      <c r="LPZ20" s="203"/>
      <c r="LQA20" s="203"/>
      <c r="LQB20" s="203"/>
      <c r="LQC20" s="203"/>
      <c r="LQD20" s="203"/>
      <c r="LQE20" s="203"/>
      <c r="LQF20" s="203"/>
      <c r="LQG20" s="203"/>
      <c r="LQH20" s="203"/>
      <c r="LQI20" s="203"/>
      <c r="LQJ20" s="203"/>
      <c r="LQK20" s="203"/>
      <c r="LQL20" s="203"/>
      <c r="LQM20" s="203"/>
      <c r="LQN20" s="203"/>
      <c r="LQO20" s="203"/>
      <c r="LQP20" s="203"/>
      <c r="LQQ20" s="203"/>
      <c r="LQR20" s="203"/>
      <c r="LQS20" s="203"/>
      <c r="LQT20" s="203"/>
      <c r="LQU20" s="203"/>
      <c r="LQV20" s="203"/>
      <c r="LQW20" s="203"/>
      <c r="LQX20" s="203"/>
      <c r="LQY20" s="203"/>
      <c r="LQZ20" s="203"/>
      <c r="LRA20" s="203"/>
      <c r="LRB20" s="203"/>
      <c r="LRC20" s="203"/>
      <c r="LRD20" s="203"/>
      <c r="LRE20" s="203"/>
      <c r="LRF20" s="203"/>
      <c r="LRG20" s="203"/>
      <c r="LRH20" s="203"/>
      <c r="LRI20" s="203"/>
      <c r="LRJ20" s="203"/>
      <c r="LRK20" s="203"/>
      <c r="LRL20" s="203"/>
      <c r="LRM20" s="203"/>
      <c r="LRN20" s="203"/>
      <c r="LRO20" s="203"/>
      <c r="LRP20" s="203"/>
      <c r="LRQ20" s="203"/>
      <c r="LRR20" s="203"/>
      <c r="LRS20" s="203"/>
      <c r="LRT20" s="203"/>
      <c r="LRU20" s="203"/>
      <c r="LRV20" s="203"/>
      <c r="LRW20" s="203"/>
      <c r="LRX20" s="203"/>
      <c r="LRY20" s="203"/>
      <c r="LRZ20" s="203"/>
      <c r="LSA20" s="203"/>
      <c r="LSB20" s="203"/>
      <c r="LSC20" s="203"/>
      <c r="LSD20" s="203"/>
      <c r="LSE20" s="203"/>
      <c r="LSF20" s="203"/>
      <c r="LSG20" s="203"/>
      <c r="LSH20" s="203"/>
      <c r="LSI20" s="203"/>
      <c r="LSJ20" s="203"/>
      <c r="LSK20" s="203"/>
      <c r="LSL20" s="203"/>
      <c r="LSM20" s="203"/>
      <c r="LSN20" s="203"/>
      <c r="LSO20" s="203"/>
      <c r="LSP20" s="203"/>
      <c r="LSQ20" s="203"/>
      <c r="LSR20" s="203"/>
      <c r="LSS20" s="203"/>
      <c r="LST20" s="203"/>
      <c r="LSU20" s="203"/>
      <c r="LSV20" s="203"/>
      <c r="LSW20" s="203"/>
      <c r="LSX20" s="203"/>
      <c r="LSY20" s="203"/>
      <c r="LSZ20" s="203"/>
      <c r="LTA20" s="203"/>
      <c r="LTB20" s="203"/>
      <c r="LTC20" s="203"/>
      <c r="LTD20" s="203"/>
      <c r="LTE20" s="203"/>
      <c r="LTF20" s="203"/>
      <c r="LTG20" s="203"/>
      <c r="LTH20" s="203"/>
      <c r="LTI20" s="203"/>
      <c r="LTJ20" s="203"/>
      <c r="LTK20" s="203"/>
      <c r="LTL20" s="203"/>
      <c r="LTM20" s="203"/>
      <c r="LTN20" s="203"/>
      <c r="LTO20" s="203"/>
      <c r="LTP20" s="203"/>
      <c r="LTQ20" s="203"/>
      <c r="LTR20" s="203"/>
      <c r="LTS20" s="203"/>
      <c r="LTT20" s="203"/>
      <c r="LTU20" s="203"/>
      <c r="LTV20" s="203"/>
      <c r="LTW20" s="203"/>
      <c r="LTX20" s="203"/>
      <c r="LTY20" s="203"/>
      <c r="LTZ20" s="203"/>
      <c r="LUA20" s="203"/>
      <c r="LUB20" s="203"/>
      <c r="LUC20" s="203"/>
      <c r="LUD20" s="203"/>
      <c r="LUE20" s="203"/>
      <c r="LUF20" s="203"/>
      <c r="LUG20" s="203"/>
      <c r="LUH20" s="203"/>
      <c r="LUI20" s="203"/>
      <c r="LUJ20" s="203"/>
      <c r="LUK20" s="203"/>
      <c r="LUL20" s="203"/>
      <c r="LUM20" s="203"/>
      <c r="LUN20" s="203"/>
      <c r="LUO20" s="203"/>
      <c r="LUP20" s="203"/>
      <c r="LUQ20" s="203"/>
      <c r="LUR20" s="203"/>
      <c r="LUS20" s="203"/>
      <c r="LUT20" s="203"/>
      <c r="LUU20" s="203"/>
      <c r="LUV20" s="203"/>
      <c r="LUW20" s="203"/>
      <c r="LUX20" s="203"/>
      <c r="LUY20" s="203"/>
      <c r="LUZ20" s="203"/>
      <c r="LVA20" s="203"/>
      <c r="LVB20" s="203"/>
      <c r="LVC20" s="203"/>
      <c r="LVD20" s="203"/>
      <c r="LVE20" s="203"/>
      <c r="LVF20" s="203"/>
      <c r="LVG20" s="203"/>
      <c r="LVH20" s="203"/>
      <c r="LVI20" s="203"/>
      <c r="LVJ20" s="203"/>
      <c r="LVK20" s="203"/>
      <c r="LVL20" s="203"/>
      <c r="LVM20" s="203"/>
      <c r="LVN20" s="203"/>
      <c r="LVO20" s="203"/>
      <c r="LVP20" s="203"/>
      <c r="LVQ20" s="203"/>
      <c r="LVR20" s="203"/>
      <c r="LVS20" s="203"/>
      <c r="LVT20" s="203"/>
      <c r="LVU20" s="203"/>
      <c r="LVV20" s="203"/>
      <c r="LVW20" s="203"/>
      <c r="LVX20" s="203"/>
      <c r="LVY20" s="203"/>
      <c r="LVZ20" s="203"/>
      <c r="LWA20" s="203"/>
      <c r="LWB20" s="203"/>
      <c r="LWC20" s="203"/>
      <c r="LWD20" s="203"/>
      <c r="LWE20" s="203"/>
      <c r="LWF20" s="203"/>
      <c r="LWG20" s="203"/>
      <c r="LWH20" s="203"/>
      <c r="LWI20" s="203"/>
      <c r="LWJ20" s="203"/>
      <c r="LWK20" s="203"/>
      <c r="LWL20" s="203"/>
      <c r="LWM20" s="203"/>
      <c r="LWN20" s="203"/>
      <c r="LWO20" s="203"/>
      <c r="LWP20" s="203"/>
      <c r="LWQ20" s="203"/>
      <c r="LWR20" s="203"/>
      <c r="LWS20" s="203"/>
      <c r="LWT20" s="203"/>
      <c r="LWU20" s="203"/>
      <c r="LWV20" s="203"/>
      <c r="LWW20" s="203"/>
      <c r="LWX20" s="203"/>
      <c r="LWY20" s="203"/>
      <c r="LWZ20" s="203"/>
      <c r="LXA20" s="203"/>
      <c r="LXB20" s="203"/>
      <c r="LXC20" s="203"/>
      <c r="LXD20" s="203"/>
      <c r="LXE20" s="203"/>
      <c r="LXF20" s="203"/>
      <c r="LXG20" s="203"/>
      <c r="LXH20" s="203"/>
      <c r="LXI20" s="203"/>
      <c r="LXJ20" s="203"/>
      <c r="LXK20" s="203"/>
      <c r="LXL20" s="203"/>
      <c r="LXM20" s="203"/>
      <c r="LXN20" s="203"/>
      <c r="LXO20" s="203"/>
      <c r="LXP20" s="203"/>
      <c r="LXQ20" s="203"/>
      <c r="LXR20" s="203"/>
      <c r="LXS20" s="203"/>
      <c r="LXT20" s="203"/>
      <c r="LXU20" s="203"/>
      <c r="LXV20" s="203"/>
      <c r="LXW20" s="203"/>
      <c r="LXX20" s="203"/>
      <c r="LXY20" s="203"/>
      <c r="LXZ20" s="203"/>
      <c r="LYA20" s="203"/>
      <c r="LYB20" s="203"/>
      <c r="LYC20" s="203"/>
      <c r="LYD20" s="203"/>
      <c r="LYE20" s="203"/>
      <c r="LYF20" s="203"/>
      <c r="LYG20" s="203"/>
      <c r="LYH20" s="203"/>
      <c r="LYI20" s="203"/>
      <c r="LYJ20" s="203"/>
      <c r="LYK20" s="203"/>
      <c r="LYL20" s="203"/>
      <c r="LYM20" s="203"/>
      <c r="LYN20" s="203"/>
      <c r="LYO20" s="203"/>
      <c r="LYP20" s="203"/>
      <c r="LYQ20" s="203"/>
      <c r="LYR20" s="203"/>
      <c r="LYS20" s="203"/>
      <c r="LYT20" s="203"/>
      <c r="LYU20" s="203"/>
      <c r="LYV20" s="203"/>
      <c r="LYW20" s="203"/>
      <c r="LYX20" s="203"/>
      <c r="LYY20" s="203"/>
      <c r="LYZ20" s="203"/>
      <c r="LZA20" s="203"/>
      <c r="LZB20" s="203"/>
      <c r="LZC20" s="203"/>
      <c r="LZD20" s="203"/>
      <c r="LZE20" s="203"/>
      <c r="LZF20" s="203"/>
      <c r="LZG20" s="203"/>
      <c r="LZH20" s="203"/>
      <c r="LZI20" s="203"/>
      <c r="LZJ20" s="203"/>
      <c r="LZK20" s="203"/>
      <c r="LZL20" s="203"/>
      <c r="LZM20" s="203"/>
      <c r="LZN20" s="203"/>
      <c r="LZO20" s="203"/>
      <c r="LZP20" s="203"/>
      <c r="LZQ20" s="203"/>
      <c r="LZR20" s="203"/>
      <c r="LZS20" s="203"/>
      <c r="LZT20" s="203"/>
      <c r="LZU20" s="203"/>
      <c r="LZV20" s="203"/>
      <c r="LZW20" s="203"/>
      <c r="LZX20" s="203"/>
      <c r="LZY20" s="203"/>
      <c r="LZZ20" s="203"/>
      <c r="MAA20" s="203"/>
      <c r="MAB20" s="203"/>
      <c r="MAC20" s="203"/>
      <c r="MAD20" s="203"/>
      <c r="MAE20" s="203"/>
      <c r="MAF20" s="203"/>
      <c r="MAG20" s="203"/>
      <c r="MAH20" s="203"/>
      <c r="MAI20" s="203"/>
      <c r="MAJ20" s="203"/>
      <c r="MAK20" s="203"/>
      <c r="MAL20" s="203"/>
      <c r="MAM20" s="203"/>
      <c r="MAN20" s="203"/>
      <c r="MAO20" s="203"/>
      <c r="MAP20" s="203"/>
      <c r="MAQ20" s="203"/>
      <c r="MAR20" s="203"/>
      <c r="MAS20" s="203"/>
      <c r="MAT20" s="203"/>
      <c r="MAU20" s="203"/>
      <c r="MAV20" s="203"/>
      <c r="MAW20" s="203"/>
      <c r="MAX20" s="203"/>
      <c r="MAY20" s="203"/>
      <c r="MAZ20" s="203"/>
      <c r="MBA20" s="203"/>
      <c r="MBB20" s="203"/>
      <c r="MBC20" s="203"/>
      <c r="MBD20" s="203"/>
      <c r="MBE20" s="203"/>
      <c r="MBF20" s="203"/>
      <c r="MBG20" s="203"/>
      <c r="MBH20" s="203"/>
      <c r="MBI20" s="203"/>
      <c r="MBJ20" s="203"/>
      <c r="MBK20" s="203"/>
      <c r="MBL20" s="203"/>
      <c r="MBM20" s="203"/>
      <c r="MBN20" s="203"/>
      <c r="MBO20" s="203"/>
      <c r="MBP20" s="203"/>
      <c r="MBQ20" s="203"/>
      <c r="MBR20" s="203"/>
      <c r="MBS20" s="203"/>
      <c r="MBT20" s="203"/>
      <c r="MBU20" s="203"/>
      <c r="MBV20" s="203"/>
      <c r="MBW20" s="203"/>
      <c r="MBX20" s="203"/>
      <c r="MBY20" s="203"/>
      <c r="MBZ20" s="203"/>
      <c r="MCA20" s="203"/>
      <c r="MCB20" s="203"/>
      <c r="MCC20" s="203"/>
      <c r="MCD20" s="203"/>
      <c r="MCE20" s="203"/>
      <c r="MCF20" s="203"/>
      <c r="MCG20" s="203"/>
      <c r="MCH20" s="203"/>
      <c r="MCI20" s="203"/>
      <c r="MCJ20" s="203"/>
      <c r="MCK20" s="203"/>
      <c r="MCL20" s="203"/>
      <c r="MCM20" s="203"/>
      <c r="MCN20" s="203"/>
      <c r="MCO20" s="203"/>
      <c r="MCP20" s="203"/>
      <c r="MCQ20" s="203"/>
      <c r="MCR20" s="203"/>
      <c r="MCS20" s="203"/>
      <c r="MCT20" s="203"/>
      <c r="MCU20" s="203"/>
      <c r="MCV20" s="203"/>
      <c r="MCW20" s="203"/>
      <c r="MCX20" s="203"/>
      <c r="MCY20" s="203"/>
      <c r="MCZ20" s="203"/>
      <c r="MDA20" s="203"/>
      <c r="MDB20" s="203"/>
      <c r="MDC20" s="203"/>
      <c r="MDD20" s="203"/>
      <c r="MDE20" s="203"/>
      <c r="MDF20" s="203"/>
      <c r="MDG20" s="203"/>
      <c r="MDH20" s="203"/>
      <c r="MDI20" s="203"/>
      <c r="MDJ20" s="203"/>
      <c r="MDK20" s="203"/>
      <c r="MDL20" s="203"/>
      <c r="MDM20" s="203"/>
      <c r="MDN20" s="203"/>
      <c r="MDO20" s="203"/>
      <c r="MDP20" s="203"/>
      <c r="MDQ20" s="203"/>
      <c r="MDR20" s="203"/>
      <c r="MDS20" s="203"/>
      <c r="MDT20" s="203"/>
      <c r="MDU20" s="203"/>
      <c r="MDV20" s="203"/>
      <c r="MDW20" s="203"/>
      <c r="MDX20" s="203"/>
      <c r="MDY20" s="203"/>
      <c r="MDZ20" s="203"/>
      <c r="MEA20" s="203"/>
      <c r="MEB20" s="203"/>
      <c r="MEC20" s="203"/>
      <c r="MED20" s="203"/>
      <c r="MEE20" s="203"/>
      <c r="MEF20" s="203"/>
      <c r="MEG20" s="203"/>
      <c r="MEH20" s="203"/>
      <c r="MEI20" s="203"/>
      <c r="MEJ20" s="203"/>
      <c r="MEK20" s="203"/>
      <c r="MEL20" s="203"/>
      <c r="MEM20" s="203"/>
      <c r="MEN20" s="203"/>
      <c r="MEO20" s="203"/>
      <c r="MEP20" s="203"/>
      <c r="MEQ20" s="203"/>
      <c r="MER20" s="203"/>
      <c r="MES20" s="203"/>
      <c r="MET20" s="203"/>
      <c r="MEU20" s="203"/>
      <c r="MEV20" s="203"/>
      <c r="MEW20" s="203"/>
      <c r="MEX20" s="203"/>
      <c r="MEY20" s="203"/>
      <c r="MEZ20" s="203"/>
      <c r="MFA20" s="203"/>
      <c r="MFB20" s="203"/>
      <c r="MFC20" s="203"/>
      <c r="MFD20" s="203"/>
      <c r="MFE20" s="203"/>
      <c r="MFF20" s="203"/>
      <c r="MFG20" s="203"/>
      <c r="MFH20" s="203"/>
      <c r="MFI20" s="203"/>
      <c r="MFJ20" s="203"/>
      <c r="MFK20" s="203"/>
      <c r="MFL20" s="203"/>
      <c r="MFM20" s="203"/>
      <c r="MFN20" s="203"/>
      <c r="MFO20" s="203"/>
      <c r="MFP20" s="203"/>
      <c r="MFQ20" s="203"/>
      <c r="MFR20" s="203"/>
      <c r="MFS20" s="203"/>
      <c r="MFT20" s="203"/>
      <c r="MFU20" s="203"/>
      <c r="MFV20" s="203"/>
      <c r="MFW20" s="203"/>
      <c r="MFX20" s="203"/>
      <c r="MFY20" s="203"/>
      <c r="MFZ20" s="203"/>
      <c r="MGA20" s="203"/>
      <c r="MGB20" s="203"/>
      <c r="MGC20" s="203"/>
      <c r="MGD20" s="203"/>
      <c r="MGE20" s="203"/>
      <c r="MGF20" s="203"/>
      <c r="MGG20" s="203"/>
      <c r="MGH20" s="203"/>
      <c r="MGI20" s="203"/>
      <c r="MGJ20" s="203"/>
      <c r="MGK20" s="203"/>
      <c r="MGL20" s="203"/>
      <c r="MGM20" s="203"/>
      <c r="MGN20" s="203"/>
      <c r="MGO20" s="203"/>
      <c r="MGP20" s="203"/>
      <c r="MGQ20" s="203"/>
      <c r="MGR20" s="203"/>
      <c r="MGS20" s="203"/>
      <c r="MGT20" s="203"/>
      <c r="MGU20" s="203"/>
      <c r="MGV20" s="203"/>
      <c r="MGW20" s="203"/>
      <c r="MGX20" s="203"/>
      <c r="MGY20" s="203"/>
      <c r="MGZ20" s="203"/>
      <c r="MHA20" s="203"/>
      <c r="MHB20" s="203"/>
      <c r="MHC20" s="203"/>
      <c r="MHD20" s="203"/>
      <c r="MHE20" s="203"/>
      <c r="MHF20" s="203"/>
      <c r="MHG20" s="203"/>
      <c r="MHH20" s="203"/>
      <c r="MHI20" s="203"/>
      <c r="MHJ20" s="203"/>
      <c r="MHK20" s="203"/>
      <c r="MHL20" s="203"/>
      <c r="MHM20" s="203"/>
      <c r="MHN20" s="203"/>
      <c r="MHO20" s="203"/>
      <c r="MHP20" s="203"/>
      <c r="MHQ20" s="203"/>
      <c r="MHR20" s="203"/>
      <c r="MHS20" s="203"/>
      <c r="MHT20" s="203"/>
      <c r="MHU20" s="203"/>
      <c r="MHV20" s="203"/>
      <c r="MHW20" s="203"/>
      <c r="MHX20" s="203"/>
      <c r="MHY20" s="203"/>
      <c r="MHZ20" s="203"/>
      <c r="MIA20" s="203"/>
      <c r="MIB20" s="203"/>
      <c r="MIC20" s="203"/>
      <c r="MID20" s="203"/>
      <c r="MIE20" s="203"/>
      <c r="MIF20" s="203"/>
      <c r="MIG20" s="203"/>
      <c r="MIH20" s="203"/>
      <c r="MII20" s="203"/>
      <c r="MIJ20" s="203"/>
      <c r="MIK20" s="203"/>
      <c r="MIL20" s="203"/>
      <c r="MIM20" s="203"/>
      <c r="MIN20" s="203"/>
      <c r="MIO20" s="203"/>
      <c r="MIP20" s="203"/>
      <c r="MIQ20" s="203"/>
      <c r="MIR20" s="203"/>
      <c r="MIS20" s="203"/>
      <c r="MIT20" s="203"/>
      <c r="MIU20" s="203"/>
      <c r="MIV20" s="203"/>
      <c r="MIW20" s="203"/>
      <c r="MIX20" s="203"/>
      <c r="MIY20" s="203"/>
      <c r="MIZ20" s="203"/>
      <c r="MJA20" s="203"/>
      <c r="MJB20" s="203"/>
      <c r="MJC20" s="203"/>
      <c r="MJD20" s="203"/>
      <c r="MJE20" s="203"/>
      <c r="MJF20" s="203"/>
      <c r="MJG20" s="203"/>
      <c r="MJH20" s="203"/>
      <c r="MJI20" s="203"/>
      <c r="MJJ20" s="203"/>
      <c r="MJK20" s="203"/>
      <c r="MJL20" s="203"/>
      <c r="MJM20" s="203"/>
      <c r="MJN20" s="203"/>
      <c r="MJO20" s="203"/>
      <c r="MJP20" s="203"/>
      <c r="MJQ20" s="203"/>
      <c r="MJR20" s="203"/>
      <c r="MJS20" s="203"/>
      <c r="MJT20" s="203"/>
      <c r="MJU20" s="203"/>
      <c r="MJV20" s="203"/>
      <c r="MJW20" s="203"/>
      <c r="MJX20" s="203"/>
      <c r="MJY20" s="203"/>
      <c r="MJZ20" s="203"/>
      <c r="MKA20" s="203"/>
      <c r="MKB20" s="203"/>
      <c r="MKC20" s="203"/>
      <c r="MKD20" s="203"/>
      <c r="MKE20" s="203"/>
      <c r="MKF20" s="203"/>
      <c r="MKG20" s="203"/>
      <c r="MKH20" s="203"/>
      <c r="MKI20" s="203"/>
      <c r="MKJ20" s="203"/>
      <c r="MKK20" s="203"/>
      <c r="MKL20" s="203"/>
      <c r="MKM20" s="203"/>
      <c r="MKN20" s="203"/>
      <c r="MKO20" s="203"/>
      <c r="MKP20" s="203"/>
      <c r="MKQ20" s="203"/>
      <c r="MKR20" s="203"/>
      <c r="MKS20" s="203"/>
      <c r="MKT20" s="203"/>
      <c r="MKU20" s="203"/>
      <c r="MKV20" s="203"/>
      <c r="MKW20" s="203"/>
      <c r="MKX20" s="203"/>
      <c r="MKY20" s="203"/>
      <c r="MKZ20" s="203"/>
      <c r="MLA20" s="203"/>
      <c r="MLB20" s="203"/>
      <c r="MLC20" s="203"/>
      <c r="MLD20" s="203"/>
      <c r="MLE20" s="203"/>
      <c r="MLF20" s="203"/>
      <c r="MLG20" s="203"/>
      <c r="MLH20" s="203"/>
      <c r="MLI20" s="203"/>
      <c r="MLJ20" s="203"/>
      <c r="MLK20" s="203"/>
      <c r="MLL20" s="203"/>
      <c r="MLM20" s="203"/>
      <c r="MLN20" s="203"/>
      <c r="MLO20" s="203"/>
      <c r="MLP20" s="203"/>
      <c r="MLQ20" s="203"/>
      <c r="MLR20" s="203"/>
      <c r="MLS20" s="203"/>
      <c r="MLT20" s="203"/>
      <c r="MLU20" s="203"/>
      <c r="MLV20" s="203"/>
      <c r="MLW20" s="203"/>
      <c r="MLX20" s="203"/>
      <c r="MLY20" s="203"/>
      <c r="MLZ20" s="203"/>
      <c r="MMA20" s="203"/>
      <c r="MMB20" s="203"/>
      <c r="MMC20" s="203"/>
      <c r="MMD20" s="203"/>
      <c r="MME20" s="203"/>
      <c r="MMF20" s="203"/>
      <c r="MMG20" s="203"/>
      <c r="MMH20" s="203"/>
      <c r="MMI20" s="203"/>
      <c r="MMJ20" s="203"/>
      <c r="MMK20" s="203"/>
      <c r="MML20" s="203"/>
      <c r="MMM20" s="203"/>
      <c r="MMN20" s="203"/>
      <c r="MMO20" s="203"/>
      <c r="MMP20" s="203"/>
      <c r="MMQ20" s="203"/>
      <c r="MMR20" s="203"/>
      <c r="MMS20" s="203"/>
      <c r="MMT20" s="203"/>
      <c r="MMU20" s="203"/>
      <c r="MMV20" s="203"/>
      <c r="MMW20" s="203"/>
      <c r="MMX20" s="203"/>
      <c r="MMY20" s="203"/>
      <c r="MMZ20" s="203"/>
      <c r="MNA20" s="203"/>
      <c r="MNB20" s="203"/>
      <c r="MNC20" s="203"/>
      <c r="MND20" s="203"/>
      <c r="MNE20" s="203"/>
      <c r="MNF20" s="203"/>
      <c r="MNG20" s="203"/>
      <c r="MNH20" s="203"/>
      <c r="MNI20" s="203"/>
      <c r="MNJ20" s="203"/>
      <c r="MNK20" s="203"/>
      <c r="MNL20" s="203"/>
      <c r="MNM20" s="203"/>
      <c r="MNN20" s="203"/>
      <c r="MNO20" s="203"/>
      <c r="MNP20" s="203"/>
      <c r="MNQ20" s="203"/>
      <c r="MNR20" s="203"/>
      <c r="MNS20" s="203"/>
      <c r="MNT20" s="203"/>
      <c r="MNU20" s="203"/>
      <c r="MNV20" s="203"/>
      <c r="MNW20" s="203"/>
      <c r="MNX20" s="203"/>
      <c r="MNY20" s="203"/>
      <c r="MNZ20" s="203"/>
      <c r="MOA20" s="203"/>
      <c r="MOB20" s="203"/>
      <c r="MOC20" s="203"/>
      <c r="MOD20" s="203"/>
      <c r="MOE20" s="203"/>
      <c r="MOF20" s="203"/>
      <c r="MOG20" s="203"/>
      <c r="MOH20" s="203"/>
      <c r="MOI20" s="203"/>
      <c r="MOJ20" s="203"/>
      <c r="MOK20" s="203"/>
      <c r="MOL20" s="203"/>
      <c r="MOM20" s="203"/>
      <c r="MON20" s="203"/>
      <c r="MOO20" s="203"/>
      <c r="MOP20" s="203"/>
      <c r="MOQ20" s="203"/>
      <c r="MOR20" s="203"/>
      <c r="MOS20" s="203"/>
      <c r="MOT20" s="203"/>
      <c r="MOU20" s="203"/>
      <c r="MOV20" s="203"/>
      <c r="MOW20" s="203"/>
      <c r="MOX20" s="203"/>
      <c r="MOY20" s="203"/>
      <c r="MOZ20" s="203"/>
      <c r="MPA20" s="203"/>
      <c r="MPB20" s="203"/>
      <c r="MPC20" s="203"/>
      <c r="MPD20" s="203"/>
      <c r="MPE20" s="203"/>
      <c r="MPF20" s="203"/>
      <c r="MPG20" s="203"/>
      <c r="MPH20" s="203"/>
      <c r="MPI20" s="203"/>
      <c r="MPJ20" s="203"/>
      <c r="MPK20" s="203"/>
      <c r="MPL20" s="203"/>
      <c r="MPM20" s="203"/>
      <c r="MPN20" s="203"/>
      <c r="MPO20" s="203"/>
      <c r="MPP20" s="203"/>
      <c r="MPQ20" s="203"/>
      <c r="MPR20" s="203"/>
      <c r="MPS20" s="203"/>
      <c r="MPT20" s="203"/>
      <c r="MPU20" s="203"/>
      <c r="MPV20" s="203"/>
      <c r="MPW20" s="203"/>
      <c r="MPX20" s="203"/>
      <c r="MPY20" s="203"/>
      <c r="MPZ20" s="203"/>
      <c r="MQA20" s="203"/>
      <c r="MQB20" s="203"/>
      <c r="MQC20" s="203"/>
      <c r="MQD20" s="203"/>
      <c r="MQE20" s="203"/>
      <c r="MQF20" s="203"/>
      <c r="MQG20" s="203"/>
      <c r="MQH20" s="203"/>
      <c r="MQI20" s="203"/>
      <c r="MQJ20" s="203"/>
      <c r="MQK20" s="203"/>
      <c r="MQL20" s="203"/>
      <c r="MQM20" s="203"/>
      <c r="MQN20" s="203"/>
      <c r="MQO20" s="203"/>
      <c r="MQP20" s="203"/>
      <c r="MQQ20" s="203"/>
      <c r="MQR20" s="203"/>
      <c r="MQS20" s="203"/>
      <c r="MQT20" s="203"/>
      <c r="MQU20" s="203"/>
      <c r="MQV20" s="203"/>
      <c r="MQW20" s="203"/>
      <c r="MQX20" s="203"/>
      <c r="MQY20" s="203"/>
      <c r="MQZ20" s="203"/>
      <c r="MRA20" s="203"/>
      <c r="MRB20" s="203"/>
      <c r="MRC20" s="203"/>
      <c r="MRD20" s="203"/>
      <c r="MRE20" s="203"/>
      <c r="MRF20" s="203"/>
      <c r="MRG20" s="203"/>
      <c r="MRH20" s="203"/>
      <c r="MRI20" s="203"/>
      <c r="MRJ20" s="203"/>
      <c r="MRK20" s="203"/>
      <c r="MRL20" s="203"/>
      <c r="MRM20" s="203"/>
      <c r="MRN20" s="203"/>
      <c r="MRO20" s="203"/>
      <c r="MRP20" s="203"/>
      <c r="MRQ20" s="203"/>
      <c r="MRR20" s="203"/>
      <c r="MRS20" s="203"/>
      <c r="MRT20" s="203"/>
      <c r="MRU20" s="203"/>
      <c r="MRV20" s="203"/>
      <c r="MRW20" s="203"/>
      <c r="MRX20" s="203"/>
      <c r="MRY20" s="203"/>
      <c r="MRZ20" s="203"/>
      <c r="MSA20" s="203"/>
      <c r="MSB20" s="203"/>
      <c r="MSC20" s="203"/>
      <c r="MSD20" s="203"/>
      <c r="MSE20" s="203"/>
      <c r="MSF20" s="203"/>
      <c r="MSG20" s="203"/>
      <c r="MSH20" s="203"/>
      <c r="MSI20" s="203"/>
      <c r="MSJ20" s="203"/>
      <c r="MSK20" s="203"/>
      <c r="MSL20" s="203"/>
      <c r="MSM20" s="203"/>
      <c r="MSN20" s="203"/>
      <c r="MSO20" s="203"/>
      <c r="MSP20" s="203"/>
      <c r="MSQ20" s="203"/>
      <c r="MSR20" s="203"/>
      <c r="MSS20" s="203"/>
      <c r="MST20" s="203"/>
      <c r="MSU20" s="203"/>
      <c r="MSV20" s="203"/>
      <c r="MSW20" s="203"/>
      <c r="MSX20" s="203"/>
      <c r="MSY20" s="203"/>
      <c r="MSZ20" s="203"/>
      <c r="MTA20" s="203"/>
      <c r="MTB20" s="203"/>
      <c r="MTC20" s="203"/>
      <c r="MTD20" s="203"/>
      <c r="MTE20" s="203"/>
      <c r="MTF20" s="203"/>
      <c r="MTG20" s="203"/>
      <c r="MTH20" s="203"/>
      <c r="MTI20" s="203"/>
      <c r="MTJ20" s="203"/>
      <c r="MTK20" s="203"/>
      <c r="MTL20" s="203"/>
      <c r="MTM20" s="203"/>
      <c r="MTN20" s="203"/>
      <c r="MTO20" s="203"/>
      <c r="MTP20" s="203"/>
      <c r="MTQ20" s="203"/>
      <c r="MTR20" s="203"/>
      <c r="MTS20" s="203"/>
      <c r="MTT20" s="203"/>
      <c r="MTU20" s="203"/>
      <c r="MTV20" s="203"/>
      <c r="MTW20" s="203"/>
      <c r="MTX20" s="203"/>
      <c r="MTY20" s="203"/>
      <c r="MTZ20" s="203"/>
      <c r="MUA20" s="203"/>
      <c r="MUB20" s="203"/>
      <c r="MUC20" s="203"/>
      <c r="MUD20" s="203"/>
      <c r="MUE20" s="203"/>
      <c r="MUF20" s="203"/>
      <c r="MUG20" s="203"/>
      <c r="MUH20" s="203"/>
      <c r="MUI20" s="203"/>
      <c r="MUJ20" s="203"/>
      <c r="MUK20" s="203"/>
      <c r="MUL20" s="203"/>
      <c r="MUM20" s="203"/>
      <c r="MUN20" s="203"/>
      <c r="MUO20" s="203"/>
      <c r="MUP20" s="203"/>
      <c r="MUQ20" s="203"/>
      <c r="MUR20" s="203"/>
      <c r="MUS20" s="203"/>
      <c r="MUT20" s="203"/>
      <c r="MUU20" s="203"/>
      <c r="MUV20" s="203"/>
      <c r="MUW20" s="203"/>
      <c r="MUX20" s="203"/>
      <c r="MUY20" s="203"/>
      <c r="MUZ20" s="203"/>
      <c r="MVA20" s="203"/>
      <c r="MVB20" s="203"/>
      <c r="MVC20" s="203"/>
      <c r="MVD20" s="203"/>
      <c r="MVE20" s="203"/>
      <c r="MVF20" s="203"/>
      <c r="MVG20" s="203"/>
      <c r="MVH20" s="203"/>
      <c r="MVI20" s="203"/>
      <c r="MVJ20" s="203"/>
      <c r="MVK20" s="203"/>
      <c r="MVL20" s="203"/>
      <c r="MVM20" s="203"/>
      <c r="MVN20" s="203"/>
      <c r="MVO20" s="203"/>
      <c r="MVP20" s="203"/>
      <c r="MVQ20" s="203"/>
      <c r="MVR20" s="203"/>
      <c r="MVS20" s="203"/>
      <c r="MVT20" s="203"/>
      <c r="MVU20" s="203"/>
      <c r="MVV20" s="203"/>
      <c r="MVW20" s="203"/>
      <c r="MVX20" s="203"/>
      <c r="MVY20" s="203"/>
      <c r="MVZ20" s="203"/>
      <c r="MWA20" s="203"/>
      <c r="MWB20" s="203"/>
      <c r="MWC20" s="203"/>
      <c r="MWD20" s="203"/>
      <c r="MWE20" s="203"/>
      <c r="MWF20" s="203"/>
      <c r="MWG20" s="203"/>
      <c r="MWH20" s="203"/>
      <c r="MWI20" s="203"/>
      <c r="MWJ20" s="203"/>
      <c r="MWK20" s="203"/>
      <c r="MWL20" s="203"/>
      <c r="MWM20" s="203"/>
      <c r="MWN20" s="203"/>
      <c r="MWO20" s="203"/>
      <c r="MWP20" s="203"/>
      <c r="MWQ20" s="203"/>
      <c r="MWR20" s="203"/>
      <c r="MWS20" s="203"/>
      <c r="MWT20" s="203"/>
      <c r="MWU20" s="203"/>
      <c r="MWV20" s="203"/>
      <c r="MWW20" s="203"/>
      <c r="MWX20" s="203"/>
      <c r="MWY20" s="203"/>
      <c r="MWZ20" s="203"/>
      <c r="MXA20" s="203"/>
      <c r="MXB20" s="203"/>
      <c r="MXC20" s="203"/>
      <c r="MXD20" s="203"/>
      <c r="MXE20" s="203"/>
      <c r="MXF20" s="203"/>
      <c r="MXG20" s="203"/>
      <c r="MXH20" s="203"/>
      <c r="MXI20" s="203"/>
      <c r="MXJ20" s="203"/>
      <c r="MXK20" s="203"/>
      <c r="MXL20" s="203"/>
      <c r="MXM20" s="203"/>
      <c r="MXN20" s="203"/>
      <c r="MXO20" s="203"/>
      <c r="MXP20" s="203"/>
      <c r="MXQ20" s="203"/>
      <c r="MXR20" s="203"/>
      <c r="MXS20" s="203"/>
      <c r="MXT20" s="203"/>
      <c r="MXU20" s="203"/>
      <c r="MXV20" s="203"/>
      <c r="MXW20" s="203"/>
      <c r="MXX20" s="203"/>
      <c r="MXY20" s="203"/>
      <c r="MXZ20" s="203"/>
      <c r="MYA20" s="203"/>
      <c r="MYB20" s="203"/>
      <c r="MYC20" s="203"/>
      <c r="MYD20" s="203"/>
      <c r="MYE20" s="203"/>
      <c r="MYF20" s="203"/>
      <c r="MYG20" s="203"/>
      <c r="MYH20" s="203"/>
      <c r="MYI20" s="203"/>
      <c r="MYJ20" s="203"/>
      <c r="MYK20" s="203"/>
      <c r="MYL20" s="203"/>
      <c r="MYM20" s="203"/>
      <c r="MYN20" s="203"/>
      <c r="MYO20" s="203"/>
      <c r="MYP20" s="203"/>
      <c r="MYQ20" s="203"/>
      <c r="MYR20" s="203"/>
      <c r="MYS20" s="203"/>
      <c r="MYT20" s="203"/>
      <c r="MYU20" s="203"/>
      <c r="MYV20" s="203"/>
      <c r="MYW20" s="203"/>
      <c r="MYX20" s="203"/>
      <c r="MYY20" s="203"/>
      <c r="MYZ20" s="203"/>
      <c r="MZA20" s="203"/>
      <c r="MZB20" s="203"/>
      <c r="MZC20" s="203"/>
      <c r="MZD20" s="203"/>
      <c r="MZE20" s="203"/>
      <c r="MZF20" s="203"/>
      <c r="MZG20" s="203"/>
      <c r="MZH20" s="203"/>
      <c r="MZI20" s="203"/>
      <c r="MZJ20" s="203"/>
      <c r="MZK20" s="203"/>
      <c r="MZL20" s="203"/>
      <c r="MZM20" s="203"/>
      <c r="MZN20" s="203"/>
      <c r="MZO20" s="203"/>
      <c r="MZP20" s="203"/>
      <c r="MZQ20" s="203"/>
      <c r="MZR20" s="203"/>
      <c r="MZS20" s="203"/>
      <c r="MZT20" s="203"/>
      <c r="MZU20" s="203"/>
      <c r="MZV20" s="203"/>
      <c r="MZW20" s="203"/>
      <c r="MZX20" s="203"/>
      <c r="MZY20" s="203"/>
      <c r="MZZ20" s="203"/>
      <c r="NAA20" s="203"/>
      <c r="NAB20" s="203"/>
      <c r="NAC20" s="203"/>
      <c r="NAD20" s="203"/>
      <c r="NAE20" s="203"/>
      <c r="NAF20" s="203"/>
      <c r="NAG20" s="203"/>
      <c r="NAH20" s="203"/>
      <c r="NAI20" s="203"/>
      <c r="NAJ20" s="203"/>
      <c r="NAK20" s="203"/>
      <c r="NAL20" s="203"/>
      <c r="NAM20" s="203"/>
      <c r="NAN20" s="203"/>
      <c r="NAO20" s="203"/>
      <c r="NAP20" s="203"/>
      <c r="NAQ20" s="203"/>
      <c r="NAR20" s="203"/>
      <c r="NAS20" s="203"/>
      <c r="NAT20" s="203"/>
      <c r="NAU20" s="203"/>
      <c r="NAV20" s="203"/>
      <c r="NAW20" s="203"/>
      <c r="NAX20" s="203"/>
      <c r="NAY20" s="203"/>
      <c r="NAZ20" s="203"/>
      <c r="NBA20" s="203"/>
      <c r="NBB20" s="203"/>
      <c r="NBC20" s="203"/>
      <c r="NBD20" s="203"/>
      <c r="NBE20" s="203"/>
      <c r="NBF20" s="203"/>
      <c r="NBG20" s="203"/>
      <c r="NBH20" s="203"/>
      <c r="NBI20" s="203"/>
      <c r="NBJ20" s="203"/>
      <c r="NBK20" s="203"/>
      <c r="NBL20" s="203"/>
      <c r="NBM20" s="203"/>
      <c r="NBN20" s="203"/>
      <c r="NBO20" s="203"/>
      <c r="NBP20" s="203"/>
      <c r="NBQ20" s="203"/>
      <c r="NBR20" s="203"/>
      <c r="NBS20" s="203"/>
      <c r="NBT20" s="203"/>
      <c r="NBU20" s="203"/>
      <c r="NBV20" s="203"/>
      <c r="NBW20" s="203"/>
      <c r="NBX20" s="203"/>
      <c r="NBY20" s="203"/>
      <c r="NBZ20" s="203"/>
      <c r="NCA20" s="203"/>
      <c r="NCB20" s="203"/>
      <c r="NCC20" s="203"/>
      <c r="NCD20" s="203"/>
      <c r="NCE20" s="203"/>
      <c r="NCF20" s="203"/>
      <c r="NCG20" s="203"/>
      <c r="NCH20" s="203"/>
      <c r="NCI20" s="203"/>
      <c r="NCJ20" s="203"/>
      <c r="NCK20" s="203"/>
      <c r="NCL20" s="203"/>
      <c r="NCM20" s="203"/>
      <c r="NCN20" s="203"/>
      <c r="NCO20" s="203"/>
      <c r="NCP20" s="203"/>
      <c r="NCQ20" s="203"/>
      <c r="NCR20" s="203"/>
      <c r="NCS20" s="203"/>
      <c r="NCT20" s="203"/>
      <c r="NCU20" s="203"/>
      <c r="NCV20" s="203"/>
      <c r="NCW20" s="203"/>
      <c r="NCX20" s="203"/>
      <c r="NCY20" s="203"/>
      <c r="NCZ20" s="203"/>
      <c r="NDA20" s="203"/>
      <c r="NDB20" s="203"/>
      <c r="NDC20" s="203"/>
      <c r="NDD20" s="203"/>
      <c r="NDE20" s="203"/>
      <c r="NDF20" s="203"/>
      <c r="NDG20" s="203"/>
      <c r="NDH20" s="203"/>
      <c r="NDI20" s="203"/>
      <c r="NDJ20" s="203"/>
      <c r="NDK20" s="203"/>
      <c r="NDL20" s="203"/>
      <c r="NDM20" s="203"/>
      <c r="NDN20" s="203"/>
      <c r="NDO20" s="203"/>
      <c r="NDP20" s="203"/>
      <c r="NDQ20" s="203"/>
      <c r="NDR20" s="203"/>
      <c r="NDS20" s="203"/>
      <c r="NDT20" s="203"/>
      <c r="NDU20" s="203"/>
      <c r="NDV20" s="203"/>
      <c r="NDW20" s="203"/>
      <c r="NDX20" s="203"/>
      <c r="NDY20" s="203"/>
      <c r="NDZ20" s="203"/>
      <c r="NEA20" s="203"/>
      <c r="NEB20" s="203"/>
      <c r="NEC20" s="203"/>
      <c r="NED20" s="203"/>
      <c r="NEE20" s="203"/>
      <c r="NEF20" s="203"/>
      <c r="NEG20" s="203"/>
      <c r="NEH20" s="203"/>
      <c r="NEI20" s="203"/>
      <c r="NEJ20" s="203"/>
      <c r="NEK20" s="203"/>
      <c r="NEL20" s="203"/>
      <c r="NEM20" s="203"/>
      <c r="NEN20" s="203"/>
      <c r="NEO20" s="203"/>
      <c r="NEP20" s="203"/>
      <c r="NEQ20" s="203"/>
      <c r="NER20" s="203"/>
      <c r="NES20" s="203"/>
      <c r="NET20" s="203"/>
      <c r="NEU20" s="203"/>
      <c r="NEV20" s="203"/>
      <c r="NEW20" s="203"/>
      <c r="NEX20" s="203"/>
      <c r="NEY20" s="203"/>
      <c r="NEZ20" s="203"/>
      <c r="NFA20" s="203"/>
      <c r="NFB20" s="203"/>
      <c r="NFC20" s="203"/>
      <c r="NFD20" s="203"/>
      <c r="NFE20" s="203"/>
      <c r="NFF20" s="203"/>
      <c r="NFG20" s="203"/>
      <c r="NFH20" s="203"/>
      <c r="NFI20" s="203"/>
      <c r="NFJ20" s="203"/>
      <c r="NFK20" s="203"/>
      <c r="NFL20" s="203"/>
      <c r="NFM20" s="203"/>
      <c r="NFN20" s="203"/>
      <c r="NFO20" s="203"/>
      <c r="NFP20" s="203"/>
      <c r="NFQ20" s="203"/>
      <c r="NFR20" s="203"/>
      <c r="NFS20" s="203"/>
      <c r="NFT20" s="203"/>
      <c r="NFU20" s="203"/>
      <c r="NFV20" s="203"/>
      <c r="NFW20" s="203"/>
      <c r="NFX20" s="203"/>
      <c r="NFY20" s="203"/>
      <c r="NFZ20" s="203"/>
      <c r="NGA20" s="203"/>
      <c r="NGB20" s="203"/>
      <c r="NGC20" s="203"/>
      <c r="NGD20" s="203"/>
      <c r="NGE20" s="203"/>
      <c r="NGF20" s="203"/>
      <c r="NGG20" s="203"/>
      <c r="NGH20" s="203"/>
      <c r="NGI20" s="203"/>
      <c r="NGJ20" s="203"/>
      <c r="NGK20" s="203"/>
      <c r="NGL20" s="203"/>
      <c r="NGM20" s="203"/>
      <c r="NGN20" s="203"/>
      <c r="NGO20" s="203"/>
      <c r="NGP20" s="203"/>
      <c r="NGQ20" s="203"/>
      <c r="NGR20" s="203"/>
      <c r="NGS20" s="203"/>
      <c r="NGT20" s="203"/>
      <c r="NGU20" s="203"/>
      <c r="NGV20" s="203"/>
      <c r="NGW20" s="203"/>
      <c r="NGX20" s="203"/>
      <c r="NGY20" s="203"/>
      <c r="NGZ20" s="203"/>
      <c r="NHA20" s="203"/>
      <c r="NHB20" s="203"/>
      <c r="NHC20" s="203"/>
      <c r="NHD20" s="203"/>
      <c r="NHE20" s="203"/>
      <c r="NHF20" s="203"/>
      <c r="NHG20" s="203"/>
      <c r="NHH20" s="203"/>
      <c r="NHI20" s="203"/>
      <c r="NHJ20" s="203"/>
      <c r="NHK20" s="203"/>
      <c r="NHL20" s="203"/>
      <c r="NHM20" s="203"/>
      <c r="NHN20" s="203"/>
      <c r="NHO20" s="203"/>
      <c r="NHP20" s="203"/>
      <c r="NHQ20" s="203"/>
      <c r="NHR20" s="203"/>
      <c r="NHS20" s="203"/>
      <c r="NHT20" s="203"/>
      <c r="NHU20" s="203"/>
      <c r="NHV20" s="203"/>
      <c r="NHW20" s="203"/>
      <c r="NHX20" s="203"/>
      <c r="NHY20" s="203"/>
      <c r="NHZ20" s="203"/>
      <c r="NIA20" s="203"/>
      <c r="NIB20" s="203"/>
      <c r="NIC20" s="203"/>
      <c r="NID20" s="203"/>
      <c r="NIE20" s="203"/>
      <c r="NIF20" s="203"/>
      <c r="NIG20" s="203"/>
      <c r="NIH20" s="203"/>
      <c r="NII20" s="203"/>
      <c r="NIJ20" s="203"/>
      <c r="NIK20" s="203"/>
      <c r="NIL20" s="203"/>
      <c r="NIM20" s="203"/>
      <c r="NIN20" s="203"/>
      <c r="NIO20" s="203"/>
      <c r="NIP20" s="203"/>
      <c r="NIQ20" s="203"/>
      <c r="NIR20" s="203"/>
      <c r="NIS20" s="203"/>
      <c r="NIT20" s="203"/>
      <c r="NIU20" s="203"/>
      <c r="NIV20" s="203"/>
      <c r="NIW20" s="203"/>
      <c r="NIX20" s="203"/>
      <c r="NIY20" s="203"/>
      <c r="NIZ20" s="203"/>
      <c r="NJA20" s="203"/>
      <c r="NJB20" s="203"/>
      <c r="NJC20" s="203"/>
      <c r="NJD20" s="203"/>
      <c r="NJE20" s="203"/>
      <c r="NJF20" s="203"/>
      <c r="NJG20" s="203"/>
      <c r="NJH20" s="203"/>
      <c r="NJI20" s="203"/>
      <c r="NJJ20" s="203"/>
      <c r="NJK20" s="203"/>
      <c r="NJL20" s="203"/>
      <c r="NJM20" s="203"/>
      <c r="NJN20" s="203"/>
      <c r="NJO20" s="203"/>
      <c r="NJP20" s="203"/>
      <c r="NJQ20" s="203"/>
      <c r="NJR20" s="203"/>
      <c r="NJS20" s="203"/>
      <c r="NJT20" s="203"/>
      <c r="NJU20" s="203"/>
      <c r="NJV20" s="203"/>
      <c r="NJW20" s="203"/>
      <c r="NJX20" s="203"/>
      <c r="NJY20" s="203"/>
      <c r="NJZ20" s="203"/>
      <c r="NKA20" s="203"/>
      <c r="NKB20" s="203"/>
      <c r="NKC20" s="203"/>
      <c r="NKD20" s="203"/>
      <c r="NKE20" s="203"/>
      <c r="NKF20" s="203"/>
      <c r="NKG20" s="203"/>
      <c r="NKH20" s="203"/>
      <c r="NKI20" s="203"/>
      <c r="NKJ20" s="203"/>
      <c r="NKK20" s="203"/>
      <c r="NKL20" s="203"/>
      <c r="NKM20" s="203"/>
      <c r="NKN20" s="203"/>
      <c r="NKO20" s="203"/>
      <c r="NKP20" s="203"/>
      <c r="NKQ20" s="203"/>
      <c r="NKR20" s="203"/>
      <c r="NKS20" s="203"/>
      <c r="NKT20" s="203"/>
      <c r="NKU20" s="203"/>
      <c r="NKV20" s="203"/>
      <c r="NKW20" s="203"/>
      <c r="NKX20" s="203"/>
      <c r="NKY20" s="203"/>
      <c r="NKZ20" s="203"/>
      <c r="NLA20" s="203"/>
      <c r="NLB20" s="203"/>
      <c r="NLC20" s="203"/>
      <c r="NLD20" s="203"/>
      <c r="NLE20" s="203"/>
      <c r="NLF20" s="203"/>
      <c r="NLG20" s="203"/>
      <c r="NLH20" s="203"/>
      <c r="NLI20" s="203"/>
      <c r="NLJ20" s="203"/>
      <c r="NLK20" s="203"/>
      <c r="NLL20" s="203"/>
      <c r="NLM20" s="203"/>
      <c r="NLN20" s="203"/>
      <c r="NLO20" s="203"/>
      <c r="NLP20" s="203"/>
      <c r="NLQ20" s="203"/>
      <c r="NLR20" s="203"/>
      <c r="NLS20" s="203"/>
      <c r="NLT20" s="203"/>
      <c r="NLU20" s="203"/>
      <c r="NLV20" s="203"/>
      <c r="NLW20" s="203"/>
      <c r="NLX20" s="203"/>
      <c r="NLY20" s="203"/>
      <c r="NLZ20" s="203"/>
      <c r="NMA20" s="203"/>
      <c r="NMB20" s="203"/>
      <c r="NMC20" s="203"/>
      <c r="NMD20" s="203"/>
      <c r="NME20" s="203"/>
      <c r="NMF20" s="203"/>
      <c r="NMG20" s="203"/>
      <c r="NMH20" s="203"/>
      <c r="NMI20" s="203"/>
      <c r="NMJ20" s="203"/>
      <c r="NMK20" s="203"/>
      <c r="NML20" s="203"/>
      <c r="NMM20" s="203"/>
      <c r="NMN20" s="203"/>
      <c r="NMO20" s="203"/>
      <c r="NMP20" s="203"/>
      <c r="NMQ20" s="203"/>
      <c r="NMR20" s="203"/>
      <c r="NMS20" s="203"/>
      <c r="NMT20" s="203"/>
      <c r="NMU20" s="203"/>
      <c r="NMV20" s="203"/>
      <c r="NMW20" s="203"/>
      <c r="NMX20" s="203"/>
      <c r="NMY20" s="203"/>
      <c r="NMZ20" s="203"/>
      <c r="NNA20" s="203"/>
      <c r="NNB20" s="203"/>
      <c r="NNC20" s="203"/>
      <c r="NND20" s="203"/>
      <c r="NNE20" s="203"/>
      <c r="NNF20" s="203"/>
      <c r="NNG20" s="203"/>
      <c r="NNH20" s="203"/>
      <c r="NNI20" s="203"/>
      <c r="NNJ20" s="203"/>
      <c r="NNK20" s="203"/>
      <c r="NNL20" s="203"/>
      <c r="NNM20" s="203"/>
      <c r="NNN20" s="203"/>
      <c r="NNO20" s="203"/>
      <c r="NNP20" s="203"/>
      <c r="NNQ20" s="203"/>
      <c r="NNR20" s="203"/>
      <c r="NNS20" s="203"/>
      <c r="NNT20" s="203"/>
      <c r="NNU20" s="203"/>
      <c r="NNV20" s="203"/>
      <c r="NNW20" s="203"/>
      <c r="NNX20" s="203"/>
      <c r="NNY20" s="203"/>
      <c r="NNZ20" s="203"/>
      <c r="NOA20" s="203"/>
      <c r="NOB20" s="203"/>
      <c r="NOC20" s="203"/>
      <c r="NOD20" s="203"/>
      <c r="NOE20" s="203"/>
      <c r="NOF20" s="203"/>
      <c r="NOG20" s="203"/>
      <c r="NOH20" s="203"/>
      <c r="NOI20" s="203"/>
      <c r="NOJ20" s="203"/>
      <c r="NOK20" s="203"/>
      <c r="NOL20" s="203"/>
      <c r="NOM20" s="203"/>
      <c r="NON20" s="203"/>
      <c r="NOO20" s="203"/>
      <c r="NOP20" s="203"/>
      <c r="NOQ20" s="203"/>
      <c r="NOR20" s="203"/>
      <c r="NOS20" s="203"/>
      <c r="NOT20" s="203"/>
      <c r="NOU20" s="203"/>
      <c r="NOV20" s="203"/>
      <c r="NOW20" s="203"/>
      <c r="NOX20" s="203"/>
      <c r="NOY20" s="203"/>
      <c r="NOZ20" s="203"/>
      <c r="NPA20" s="203"/>
      <c r="NPB20" s="203"/>
      <c r="NPC20" s="203"/>
      <c r="NPD20" s="203"/>
      <c r="NPE20" s="203"/>
      <c r="NPF20" s="203"/>
      <c r="NPG20" s="203"/>
      <c r="NPH20" s="203"/>
      <c r="NPI20" s="203"/>
      <c r="NPJ20" s="203"/>
      <c r="NPK20" s="203"/>
      <c r="NPL20" s="203"/>
      <c r="NPM20" s="203"/>
      <c r="NPN20" s="203"/>
      <c r="NPO20" s="203"/>
      <c r="NPP20" s="203"/>
      <c r="NPQ20" s="203"/>
      <c r="NPR20" s="203"/>
      <c r="NPS20" s="203"/>
      <c r="NPT20" s="203"/>
      <c r="NPU20" s="203"/>
      <c r="NPV20" s="203"/>
      <c r="NPW20" s="203"/>
      <c r="NPX20" s="203"/>
      <c r="NPY20" s="203"/>
      <c r="NPZ20" s="203"/>
      <c r="NQA20" s="203"/>
      <c r="NQB20" s="203"/>
      <c r="NQC20" s="203"/>
      <c r="NQD20" s="203"/>
      <c r="NQE20" s="203"/>
      <c r="NQF20" s="203"/>
      <c r="NQG20" s="203"/>
      <c r="NQH20" s="203"/>
      <c r="NQI20" s="203"/>
      <c r="NQJ20" s="203"/>
      <c r="NQK20" s="203"/>
      <c r="NQL20" s="203"/>
      <c r="NQM20" s="203"/>
      <c r="NQN20" s="203"/>
      <c r="NQO20" s="203"/>
      <c r="NQP20" s="203"/>
      <c r="NQQ20" s="203"/>
      <c r="NQR20" s="203"/>
      <c r="NQS20" s="203"/>
      <c r="NQT20" s="203"/>
      <c r="NQU20" s="203"/>
      <c r="NQV20" s="203"/>
      <c r="NQW20" s="203"/>
      <c r="NQX20" s="203"/>
      <c r="NQY20" s="203"/>
      <c r="NQZ20" s="203"/>
      <c r="NRA20" s="203"/>
      <c r="NRB20" s="203"/>
      <c r="NRC20" s="203"/>
      <c r="NRD20" s="203"/>
      <c r="NRE20" s="203"/>
      <c r="NRF20" s="203"/>
      <c r="NRG20" s="203"/>
      <c r="NRH20" s="203"/>
      <c r="NRI20" s="203"/>
      <c r="NRJ20" s="203"/>
      <c r="NRK20" s="203"/>
      <c r="NRL20" s="203"/>
      <c r="NRM20" s="203"/>
      <c r="NRN20" s="203"/>
      <c r="NRO20" s="203"/>
      <c r="NRP20" s="203"/>
      <c r="NRQ20" s="203"/>
      <c r="NRR20" s="203"/>
      <c r="NRS20" s="203"/>
      <c r="NRT20" s="203"/>
      <c r="NRU20" s="203"/>
      <c r="NRV20" s="203"/>
      <c r="NRW20" s="203"/>
      <c r="NRX20" s="203"/>
      <c r="NRY20" s="203"/>
      <c r="NRZ20" s="203"/>
      <c r="NSA20" s="203"/>
      <c r="NSB20" s="203"/>
      <c r="NSC20" s="203"/>
      <c r="NSD20" s="203"/>
      <c r="NSE20" s="203"/>
      <c r="NSF20" s="203"/>
      <c r="NSG20" s="203"/>
      <c r="NSH20" s="203"/>
      <c r="NSI20" s="203"/>
      <c r="NSJ20" s="203"/>
      <c r="NSK20" s="203"/>
      <c r="NSL20" s="203"/>
      <c r="NSM20" s="203"/>
      <c r="NSN20" s="203"/>
      <c r="NSO20" s="203"/>
      <c r="NSP20" s="203"/>
      <c r="NSQ20" s="203"/>
      <c r="NSR20" s="203"/>
      <c r="NSS20" s="203"/>
      <c r="NST20" s="203"/>
      <c r="NSU20" s="203"/>
      <c r="NSV20" s="203"/>
      <c r="NSW20" s="203"/>
      <c r="NSX20" s="203"/>
      <c r="NSY20" s="203"/>
      <c r="NSZ20" s="203"/>
      <c r="NTA20" s="203"/>
      <c r="NTB20" s="203"/>
      <c r="NTC20" s="203"/>
      <c r="NTD20" s="203"/>
      <c r="NTE20" s="203"/>
      <c r="NTF20" s="203"/>
      <c r="NTG20" s="203"/>
      <c r="NTH20" s="203"/>
      <c r="NTI20" s="203"/>
      <c r="NTJ20" s="203"/>
      <c r="NTK20" s="203"/>
      <c r="NTL20" s="203"/>
      <c r="NTM20" s="203"/>
      <c r="NTN20" s="203"/>
      <c r="NTO20" s="203"/>
      <c r="NTP20" s="203"/>
      <c r="NTQ20" s="203"/>
      <c r="NTR20" s="203"/>
      <c r="NTS20" s="203"/>
      <c r="NTT20" s="203"/>
      <c r="NTU20" s="203"/>
      <c r="NTV20" s="203"/>
      <c r="NTW20" s="203"/>
      <c r="NTX20" s="203"/>
      <c r="NTY20" s="203"/>
      <c r="NTZ20" s="203"/>
      <c r="NUA20" s="203"/>
      <c r="NUB20" s="203"/>
      <c r="NUC20" s="203"/>
      <c r="NUD20" s="203"/>
      <c r="NUE20" s="203"/>
      <c r="NUF20" s="203"/>
      <c r="NUG20" s="203"/>
      <c r="NUH20" s="203"/>
      <c r="NUI20" s="203"/>
      <c r="NUJ20" s="203"/>
      <c r="NUK20" s="203"/>
      <c r="NUL20" s="203"/>
      <c r="NUM20" s="203"/>
      <c r="NUN20" s="203"/>
      <c r="NUO20" s="203"/>
      <c r="NUP20" s="203"/>
      <c r="NUQ20" s="203"/>
      <c r="NUR20" s="203"/>
      <c r="NUS20" s="203"/>
      <c r="NUT20" s="203"/>
      <c r="NUU20" s="203"/>
      <c r="NUV20" s="203"/>
      <c r="NUW20" s="203"/>
      <c r="NUX20" s="203"/>
      <c r="NUY20" s="203"/>
      <c r="NUZ20" s="203"/>
      <c r="NVA20" s="203"/>
      <c r="NVB20" s="203"/>
      <c r="NVC20" s="203"/>
      <c r="NVD20" s="203"/>
      <c r="NVE20" s="203"/>
      <c r="NVF20" s="203"/>
      <c r="NVG20" s="203"/>
      <c r="NVH20" s="203"/>
      <c r="NVI20" s="203"/>
      <c r="NVJ20" s="203"/>
      <c r="NVK20" s="203"/>
      <c r="NVL20" s="203"/>
      <c r="NVM20" s="203"/>
      <c r="NVN20" s="203"/>
      <c r="NVO20" s="203"/>
      <c r="NVP20" s="203"/>
      <c r="NVQ20" s="203"/>
      <c r="NVR20" s="203"/>
      <c r="NVS20" s="203"/>
      <c r="NVT20" s="203"/>
      <c r="NVU20" s="203"/>
      <c r="NVV20" s="203"/>
      <c r="NVW20" s="203"/>
      <c r="NVX20" s="203"/>
      <c r="NVY20" s="203"/>
      <c r="NVZ20" s="203"/>
      <c r="NWA20" s="203"/>
      <c r="NWB20" s="203"/>
      <c r="NWC20" s="203"/>
      <c r="NWD20" s="203"/>
      <c r="NWE20" s="203"/>
      <c r="NWF20" s="203"/>
      <c r="NWG20" s="203"/>
      <c r="NWH20" s="203"/>
      <c r="NWI20" s="203"/>
      <c r="NWJ20" s="203"/>
      <c r="NWK20" s="203"/>
      <c r="NWL20" s="203"/>
      <c r="NWM20" s="203"/>
      <c r="NWN20" s="203"/>
      <c r="NWO20" s="203"/>
      <c r="NWP20" s="203"/>
      <c r="NWQ20" s="203"/>
      <c r="NWR20" s="203"/>
      <c r="NWS20" s="203"/>
      <c r="NWT20" s="203"/>
      <c r="NWU20" s="203"/>
      <c r="NWV20" s="203"/>
      <c r="NWW20" s="203"/>
      <c r="NWX20" s="203"/>
      <c r="NWY20" s="203"/>
      <c r="NWZ20" s="203"/>
      <c r="NXA20" s="203"/>
      <c r="NXB20" s="203"/>
      <c r="NXC20" s="203"/>
      <c r="NXD20" s="203"/>
      <c r="NXE20" s="203"/>
      <c r="NXF20" s="203"/>
      <c r="NXG20" s="203"/>
      <c r="NXH20" s="203"/>
      <c r="NXI20" s="203"/>
      <c r="NXJ20" s="203"/>
      <c r="NXK20" s="203"/>
      <c r="NXL20" s="203"/>
      <c r="NXM20" s="203"/>
      <c r="NXN20" s="203"/>
      <c r="NXO20" s="203"/>
      <c r="NXP20" s="203"/>
      <c r="NXQ20" s="203"/>
      <c r="NXR20" s="203"/>
      <c r="NXS20" s="203"/>
      <c r="NXT20" s="203"/>
      <c r="NXU20" s="203"/>
      <c r="NXV20" s="203"/>
      <c r="NXW20" s="203"/>
      <c r="NXX20" s="203"/>
      <c r="NXY20" s="203"/>
      <c r="NXZ20" s="203"/>
      <c r="NYA20" s="203"/>
      <c r="NYB20" s="203"/>
      <c r="NYC20" s="203"/>
      <c r="NYD20" s="203"/>
      <c r="NYE20" s="203"/>
      <c r="NYF20" s="203"/>
      <c r="NYG20" s="203"/>
      <c r="NYH20" s="203"/>
      <c r="NYI20" s="203"/>
      <c r="NYJ20" s="203"/>
      <c r="NYK20" s="203"/>
      <c r="NYL20" s="203"/>
      <c r="NYM20" s="203"/>
      <c r="NYN20" s="203"/>
      <c r="NYO20" s="203"/>
      <c r="NYP20" s="203"/>
      <c r="NYQ20" s="203"/>
      <c r="NYR20" s="203"/>
      <c r="NYS20" s="203"/>
      <c r="NYT20" s="203"/>
      <c r="NYU20" s="203"/>
      <c r="NYV20" s="203"/>
      <c r="NYW20" s="203"/>
      <c r="NYX20" s="203"/>
      <c r="NYY20" s="203"/>
      <c r="NYZ20" s="203"/>
      <c r="NZA20" s="203"/>
      <c r="NZB20" s="203"/>
      <c r="NZC20" s="203"/>
      <c r="NZD20" s="203"/>
      <c r="NZE20" s="203"/>
      <c r="NZF20" s="203"/>
      <c r="NZG20" s="203"/>
      <c r="NZH20" s="203"/>
      <c r="NZI20" s="203"/>
      <c r="NZJ20" s="203"/>
      <c r="NZK20" s="203"/>
      <c r="NZL20" s="203"/>
      <c r="NZM20" s="203"/>
      <c r="NZN20" s="203"/>
      <c r="NZO20" s="203"/>
      <c r="NZP20" s="203"/>
      <c r="NZQ20" s="203"/>
      <c r="NZR20" s="203"/>
      <c r="NZS20" s="203"/>
      <c r="NZT20" s="203"/>
      <c r="NZU20" s="203"/>
      <c r="NZV20" s="203"/>
      <c r="NZW20" s="203"/>
      <c r="NZX20" s="203"/>
      <c r="NZY20" s="203"/>
      <c r="NZZ20" s="203"/>
      <c r="OAA20" s="203"/>
      <c r="OAB20" s="203"/>
      <c r="OAC20" s="203"/>
      <c r="OAD20" s="203"/>
      <c r="OAE20" s="203"/>
      <c r="OAF20" s="203"/>
      <c r="OAG20" s="203"/>
      <c r="OAH20" s="203"/>
      <c r="OAI20" s="203"/>
      <c r="OAJ20" s="203"/>
      <c r="OAK20" s="203"/>
      <c r="OAL20" s="203"/>
      <c r="OAM20" s="203"/>
      <c r="OAN20" s="203"/>
      <c r="OAO20" s="203"/>
      <c r="OAP20" s="203"/>
      <c r="OAQ20" s="203"/>
      <c r="OAR20" s="203"/>
      <c r="OAS20" s="203"/>
      <c r="OAT20" s="203"/>
      <c r="OAU20" s="203"/>
      <c r="OAV20" s="203"/>
      <c r="OAW20" s="203"/>
      <c r="OAX20" s="203"/>
      <c r="OAY20" s="203"/>
      <c r="OAZ20" s="203"/>
      <c r="OBA20" s="203"/>
      <c r="OBB20" s="203"/>
      <c r="OBC20" s="203"/>
      <c r="OBD20" s="203"/>
      <c r="OBE20" s="203"/>
      <c r="OBF20" s="203"/>
      <c r="OBG20" s="203"/>
      <c r="OBH20" s="203"/>
      <c r="OBI20" s="203"/>
      <c r="OBJ20" s="203"/>
      <c r="OBK20" s="203"/>
      <c r="OBL20" s="203"/>
      <c r="OBM20" s="203"/>
      <c r="OBN20" s="203"/>
      <c r="OBO20" s="203"/>
      <c r="OBP20" s="203"/>
      <c r="OBQ20" s="203"/>
      <c r="OBR20" s="203"/>
      <c r="OBS20" s="203"/>
      <c r="OBT20" s="203"/>
      <c r="OBU20" s="203"/>
      <c r="OBV20" s="203"/>
      <c r="OBW20" s="203"/>
      <c r="OBX20" s="203"/>
      <c r="OBY20" s="203"/>
      <c r="OBZ20" s="203"/>
      <c r="OCA20" s="203"/>
      <c r="OCB20" s="203"/>
      <c r="OCC20" s="203"/>
      <c r="OCD20" s="203"/>
      <c r="OCE20" s="203"/>
      <c r="OCF20" s="203"/>
      <c r="OCG20" s="203"/>
      <c r="OCH20" s="203"/>
      <c r="OCI20" s="203"/>
      <c r="OCJ20" s="203"/>
      <c r="OCK20" s="203"/>
      <c r="OCL20" s="203"/>
      <c r="OCM20" s="203"/>
      <c r="OCN20" s="203"/>
      <c r="OCO20" s="203"/>
      <c r="OCP20" s="203"/>
      <c r="OCQ20" s="203"/>
      <c r="OCR20" s="203"/>
      <c r="OCS20" s="203"/>
      <c r="OCT20" s="203"/>
      <c r="OCU20" s="203"/>
      <c r="OCV20" s="203"/>
      <c r="OCW20" s="203"/>
      <c r="OCX20" s="203"/>
      <c r="OCY20" s="203"/>
      <c r="OCZ20" s="203"/>
      <c r="ODA20" s="203"/>
      <c r="ODB20" s="203"/>
      <c r="ODC20" s="203"/>
      <c r="ODD20" s="203"/>
      <c r="ODE20" s="203"/>
      <c r="ODF20" s="203"/>
      <c r="ODG20" s="203"/>
      <c r="ODH20" s="203"/>
      <c r="ODI20" s="203"/>
      <c r="ODJ20" s="203"/>
      <c r="ODK20" s="203"/>
      <c r="ODL20" s="203"/>
      <c r="ODM20" s="203"/>
      <c r="ODN20" s="203"/>
      <c r="ODO20" s="203"/>
      <c r="ODP20" s="203"/>
      <c r="ODQ20" s="203"/>
      <c r="ODR20" s="203"/>
      <c r="ODS20" s="203"/>
      <c r="ODT20" s="203"/>
      <c r="ODU20" s="203"/>
      <c r="ODV20" s="203"/>
      <c r="ODW20" s="203"/>
      <c r="ODX20" s="203"/>
      <c r="ODY20" s="203"/>
      <c r="ODZ20" s="203"/>
      <c r="OEA20" s="203"/>
      <c r="OEB20" s="203"/>
      <c r="OEC20" s="203"/>
      <c r="OED20" s="203"/>
      <c r="OEE20" s="203"/>
      <c r="OEF20" s="203"/>
      <c r="OEG20" s="203"/>
      <c r="OEH20" s="203"/>
      <c r="OEI20" s="203"/>
      <c r="OEJ20" s="203"/>
      <c r="OEK20" s="203"/>
      <c r="OEL20" s="203"/>
      <c r="OEM20" s="203"/>
      <c r="OEN20" s="203"/>
      <c r="OEO20" s="203"/>
      <c r="OEP20" s="203"/>
      <c r="OEQ20" s="203"/>
      <c r="OER20" s="203"/>
      <c r="OES20" s="203"/>
      <c r="OET20" s="203"/>
      <c r="OEU20" s="203"/>
      <c r="OEV20" s="203"/>
      <c r="OEW20" s="203"/>
      <c r="OEX20" s="203"/>
      <c r="OEY20" s="203"/>
      <c r="OEZ20" s="203"/>
      <c r="OFA20" s="203"/>
      <c r="OFB20" s="203"/>
      <c r="OFC20" s="203"/>
      <c r="OFD20" s="203"/>
      <c r="OFE20" s="203"/>
      <c r="OFF20" s="203"/>
      <c r="OFG20" s="203"/>
      <c r="OFH20" s="203"/>
      <c r="OFI20" s="203"/>
      <c r="OFJ20" s="203"/>
      <c r="OFK20" s="203"/>
      <c r="OFL20" s="203"/>
      <c r="OFM20" s="203"/>
      <c r="OFN20" s="203"/>
      <c r="OFO20" s="203"/>
      <c r="OFP20" s="203"/>
      <c r="OFQ20" s="203"/>
      <c r="OFR20" s="203"/>
      <c r="OFS20" s="203"/>
      <c r="OFT20" s="203"/>
      <c r="OFU20" s="203"/>
      <c r="OFV20" s="203"/>
      <c r="OFW20" s="203"/>
      <c r="OFX20" s="203"/>
      <c r="OFY20" s="203"/>
      <c r="OFZ20" s="203"/>
      <c r="OGA20" s="203"/>
      <c r="OGB20" s="203"/>
      <c r="OGC20" s="203"/>
      <c r="OGD20" s="203"/>
      <c r="OGE20" s="203"/>
      <c r="OGF20" s="203"/>
      <c r="OGG20" s="203"/>
      <c r="OGH20" s="203"/>
      <c r="OGI20" s="203"/>
      <c r="OGJ20" s="203"/>
      <c r="OGK20" s="203"/>
      <c r="OGL20" s="203"/>
      <c r="OGM20" s="203"/>
      <c r="OGN20" s="203"/>
      <c r="OGO20" s="203"/>
      <c r="OGP20" s="203"/>
      <c r="OGQ20" s="203"/>
      <c r="OGR20" s="203"/>
      <c r="OGS20" s="203"/>
      <c r="OGT20" s="203"/>
      <c r="OGU20" s="203"/>
      <c r="OGV20" s="203"/>
      <c r="OGW20" s="203"/>
      <c r="OGX20" s="203"/>
      <c r="OGY20" s="203"/>
      <c r="OGZ20" s="203"/>
      <c r="OHA20" s="203"/>
      <c r="OHB20" s="203"/>
      <c r="OHC20" s="203"/>
      <c r="OHD20" s="203"/>
      <c r="OHE20" s="203"/>
      <c r="OHF20" s="203"/>
      <c r="OHG20" s="203"/>
      <c r="OHH20" s="203"/>
      <c r="OHI20" s="203"/>
      <c r="OHJ20" s="203"/>
      <c r="OHK20" s="203"/>
      <c r="OHL20" s="203"/>
      <c r="OHM20" s="203"/>
      <c r="OHN20" s="203"/>
      <c r="OHO20" s="203"/>
      <c r="OHP20" s="203"/>
      <c r="OHQ20" s="203"/>
      <c r="OHR20" s="203"/>
      <c r="OHS20" s="203"/>
      <c r="OHT20" s="203"/>
      <c r="OHU20" s="203"/>
      <c r="OHV20" s="203"/>
      <c r="OHW20" s="203"/>
      <c r="OHX20" s="203"/>
      <c r="OHY20" s="203"/>
      <c r="OHZ20" s="203"/>
      <c r="OIA20" s="203"/>
      <c r="OIB20" s="203"/>
      <c r="OIC20" s="203"/>
      <c r="OID20" s="203"/>
      <c r="OIE20" s="203"/>
      <c r="OIF20" s="203"/>
      <c r="OIG20" s="203"/>
      <c r="OIH20" s="203"/>
      <c r="OII20" s="203"/>
      <c r="OIJ20" s="203"/>
      <c r="OIK20" s="203"/>
      <c r="OIL20" s="203"/>
      <c r="OIM20" s="203"/>
      <c r="OIN20" s="203"/>
      <c r="OIO20" s="203"/>
      <c r="OIP20" s="203"/>
      <c r="OIQ20" s="203"/>
      <c r="OIR20" s="203"/>
      <c r="OIS20" s="203"/>
      <c r="OIT20" s="203"/>
      <c r="OIU20" s="203"/>
      <c r="OIV20" s="203"/>
      <c r="OIW20" s="203"/>
      <c r="OIX20" s="203"/>
      <c r="OIY20" s="203"/>
      <c r="OIZ20" s="203"/>
      <c r="OJA20" s="203"/>
      <c r="OJB20" s="203"/>
      <c r="OJC20" s="203"/>
      <c r="OJD20" s="203"/>
      <c r="OJE20" s="203"/>
      <c r="OJF20" s="203"/>
      <c r="OJG20" s="203"/>
      <c r="OJH20" s="203"/>
      <c r="OJI20" s="203"/>
      <c r="OJJ20" s="203"/>
      <c r="OJK20" s="203"/>
      <c r="OJL20" s="203"/>
      <c r="OJM20" s="203"/>
      <c r="OJN20" s="203"/>
      <c r="OJO20" s="203"/>
      <c r="OJP20" s="203"/>
      <c r="OJQ20" s="203"/>
      <c r="OJR20" s="203"/>
      <c r="OJS20" s="203"/>
      <c r="OJT20" s="203"/>
      <c r="OJU20" s="203"/>
      <c r="OJV20" s="203"/>
      <c r="OJW20" s="203"/>
      <c r="OJX20" s="203"/>
      <c r="OJY20" s="203"/>
      <c r="OJZ20" s="203"/>
      <c r="OKA20" s="203"/>
      <c r="OKB20" s="203"/>
      <c r="OKC20" s="203"/>
      <c r="OKD20" s="203"/>
      <c r="OKE20" s="203"/>
      <c r="OKF20" s="203"/>
      <c r="OKG20" s="203"/>
      <c r="OKH20" s="203"/>
      <c r="OKI20" s="203"/>
      <c r="OKJ20" s="203"/>
      <c r="OKK20" s="203"/>
      <c r="OKL20" s="203"/>
      <c r="OKM20" s="203"/>
      <c r="OKN20" s="203"/>
      <c r="OKO20" s="203"/>
      <c r="OKP20" s="203"/>
      <c r="OKQ20" s="203"/>
      <c r="OKR20" s="203"/>
      <c r="OKS20" s="203"/>
      <c r="OKT20" s="203"/>
      <c r="OKU20" s="203"/>
      <c r="OKV20" s="203"/>
      <c r="OKW20" s="203"/>
      <c r="OKX20" s="203"/>
      <c r="OKY20" s="203"/>
      <c r="OKZ20" s="203"/>
      <c r="OLA20" s="203"/>
      <c r="OLB20" s="203"/>
      <c r="OLC20" s="203"/>
      <c r="OLD20" s="203"/>
      <c r="OLE20" s="203"/>
      <c r="OLF20" s="203"/>
      <c r="OLG20" s="203"/>
      <c r="OLH20" s="203"/>
      <c r="OLI20" s="203"/>
      <c r="OLJ20" s="203"/>
      <c r="OLK20" s="203"/>
      <c r="OLL20" s="203"/>
      <c r="OLM20" s="203"/>
      <c r="OLN20" s="203"/>
      <c r="OLO20" s="203"/>
      <c r="OLP20" s="203"/>
      <c r="OLQ20" s="203"/>
      <c r="OLR20" s="203"/>
      <c r="OLS20" s="203"/>
      <c r="OLT20" s="203"/>
      <c r="OLU20" s="203"/>
      <c r="OLV20" s="203"/>
      <c r="OLW20" s="203"/>
      <c r="OLX20" s="203"/>
      <c r="OLY20" s="203"/>
      <c r="OLZ20" s="203"/>
      <c r="OMA20" s="203"/>
      <c r="OMB20" s="203"/>
      <c r="OMC20" s="203"/>
      <c r="OMD20" s="203"/>
      <c r="OME20" s="203"/>
      <c r="OMF20" s="203"/>
      <c r="OMG20" s="203"/>
      <c r="OMH20" s="203"/>
      <c r="OMI20" s="203"/>
      <c r="OMJ20" s="203"/>
      <c r="OMK20" s="203"/>
      <c r="OML20" s="203"/>
      <c r="OMM20" s="203"/>
      <c r="OMN20" s="203"/>
      <c r="OMO20" s="203"/>
      <c r="OMP20" s="203"/>
      <c r="OMQ20" s="203"/>
      <c r="OMR20" s="203"/>
      <c r="OMS20" s="203"/>
      <c r="OMT20" s="203"/>
      <c r="OMU20" s="203"/>
      <c r="OMV20" s="203"/>
      <c r="OMW20" s="203"/>
      <c r="OMX20" s="203"/>
      <c r="OMY20" s="203"/>
      <c r="OMZ20" s="203"/>
      <c r="ONA20" s="203"/>
      <c r="ONB20" s="203"/>
      <c r="ONC20" s="203"/>
      <c r="OND20" s="203"/>
      <c r="ONE20" s="203"/>
      <c r="ONF20" s="203"/>
      <c r="ONG20" s="203"/>
      <c r="ONH20" s="203"/>
      <c r="ONI20" s="203"/>
      <c r="ONJ20" s="203"/>
      <c r="ONK20" s="203"/>
      <c r="ONL20" s="203"/>
      <c r="ONM20" s="203"/>
      <c r="ONN20" s="203"/>
      <c r="ONO20" s="203"/>
      <c r="ONP20" s="203"/>
      <c r="ONQ20" s="203"/>
      <c r="ONR20" s="203"/>
      <c r="ONS20" s="203"/>
      <c r="ONT20" s="203"/>
      <c r="ONU20" s="203"/>
      <c r="ONV20" s="203"/>
      <c r="ONW20" s="203"/>
      <c r="ONX20" s="203"/>
      <c r="ONY20" s="203"/>
      <c r="ONZ20" s="203"/>
      <c r="OOA20" s="203"/>
      <c r="OOB20" s="203"/>
      <c r="OOC20" s="203"/>
      <c r="OOD20" s="203"/>
      <c r="OOE20" s="203"/>
      <c r="OOF20" s="203"/>
      <c r="OOG20" s="203"/>
      <c r="OOH20" s="203"/>
      <c r="OOI20" s="203"/>
      <c r="OOJ20" s="203"/>
      <c r="OOK20" s="203"/>
      <c r="OOL20" s="203"/>
      <c r="OOM20" s="203"/>
      <c r="OON20" s="203"/>
      <c r="OOO20" s="203"/>
      <c r="OOP20" s="203"/>
      <c r="OOQ20" s="203"/>
      <c r="OOR20" s="203"/>
      <c r="OOS20" s="203"/>
      <c r="OOT20" s="203"/>
      <c r="OOU20" s="203"/>
      <c r="OOV20" s="203"/>
      <c r="OOW20" s="203"/>
      <c r="OOX20" s="203"/>
      <c r="OOY20" s="203"/>
      <c r="OOZ20" s="203"/>
      <c r="OPA20" s="203"/>
      <c r="OPB20" s="203"/>
      <c r="OPC20" s="203"/>
      <c r="OPD20" s="203"/>
      <c r="OPE20" s="203"/>
      <c r="OPF20" s="203"/>
      <c r="OPG20" s="203"/>
      <c r="OPH20" s="203"/>
      <c r="OPI20" s="203"/>
      <c r="OPJ20" s="203"/>
      <c r="OPK20" s="203"/>
      <c r="OPL20" s="203"/>
      <c r="OPM20" s="203"/>
      <c r="OPN20" s="203"/>
      <c r="OPO20" s="203"/>
      <c r="OPP20" s="203"/>
      <c r="OPQ20" s="203"/>
      <c r="OPR20" s="203"/>
      <c r="OPS20" s="203"/>
      <c r="OPT20" s="203"/>
      <c r="OPU20" s="203"/>
      <c r="OPV20" s="203"/>
      <c r="OPW20" s="203"/>
      <c r="OPX20" s="203"/>
      <c r="OPY20" s="203"/>
      <c r="OPZ20" s="203"/>
      <c r="OQA20" s="203"/>
      <c r="OQB20" s="203"/>
      <c r="OQC20" s="203"/>
      <c r="OQD20" s="203"/>
      <c r="OQE20" s="203"/>
      <c r="OQF20" s="203"/>
      <c r="OQG20" s="203"/>
      <c r="OQH20" s="203"/>
      <c r="OQI20" s="203"/>
      <c r="OQJ20" s="203"/>
      <c r="OQK20" s="203"/>
      <c r="OQL20" s="203"/>
      <c r="OQM20" s="203"/>
      <c r="OQN20" s="203"/>
      <c r="OQO20" s="203"/>
      <c r="OQP20" s="203"/>
      <c r="OQQ20" s="203"/>
      <c r="OQR20" s="203"/>
      <c r="OQS20" s="203"/>
      <c r="OQT20" s="203"/>
      <c r="OQU20" s="203"/>
      <c r="OQV20" s="203"/>
      <c r="OQW20" s="203"/>
      <c r="OQX20" s="203"/>
      <c r="OQY20" s="203"/>
      <c r="OQZ20" s="203"/>
      <c r="ORA20" s="203"/>
      <c r="ORB20" s="203"/>
      <c r="ORC20" s="203"/>
      <c r="ORD20" s="203"/>
      <c r="ORE20" s="203"/>
      <c r="ORF20" s="203"/>
      <c r="ORG20" s="203"/>
      <c r="ORH20" s="203"/>
      <c r="ORI20" s="203"/>
      <c r="ORJ20" s="203"/>
      <c r="ORK20" s="203"/>
      <c r="ORL20" s="203"/>
      <c r="ORM20" s="203"/>
      <c r="ORN20" s="203"/>
      <c r="ORO20" s="203"/>
      <c r="ORP20" s="203"/>
      <c r="ORQ20" s="203"/>
      <c r="ORR20" s="203"/>
      <c r="ORS20" s="203"/>
      <c r="ORT20" s="203"/>
      <c r="ORU20" s="203"/>
      <c r="ORV20" s="203"/>
      <c r="ORW20" s="203"/>
      <c r="ORX20" s="203"/>
      <c r="ORY20" s="203"/>
      <c r="ORZ20" s="203"/>
      <c r="OSA20" s="203"/>
      <c r="OSB20" s="203"/>
      <c r="OSC20" s="203"/>
      <c r="OSD20" s="203"/>
      <c r="OSE20" s="203"/>
      <c r="OSF20" s="203"/>
      <c r="OSG20" s="203"/>
      <c r="OSH20" s="203"/>
      <c r="OSI20" s="203"/>
      <c r="OSJ20" s="203"/>
      <c r="OSK20" s="203"/>
      <c r="OSL20" s="203"/>
      <c r="OSM20" s="203"/>
      <c r="OSN20" s="203"/>
      <c r="OSO20" s="203"/>
      <c r="OSP20" s="203"/>
      <c r="OSQ20" s="203"/>
      <c r="OSR20" s="203"/>
      <c r="OSS20" s="203"/>
      <c r="OST20" s="203"/>
      <c r="OSU20" s="203"/>
      <c r="OSV20" s="203"/>
      <c r="OSW20" s="203"/>
      <c r="OSX20" s="203"/>
      <c r="OSY20" s="203"/>
      <c r="OSZ20" s="203"/>
      <c r="OTA20" s="203"/>
      <c r="OTB20" s="203"/>
      <c r="OTC20" s="203"/>
      <c r="OTD20" s="203"/>
      <c r="OTE20" s="203"/>
      <c r="OTF20" s="203"/>
      <c r="OTG20" s="203"/>
      <c r="OTH20" s="203"/>
      <c r="OTI20" s="203"/>
      <c r="OTJ20" s="203"/>
      <c r="OTK20" s="203"/>
      <c r="OTL20" s="203"/>
      <c r="OTM20" s="203"/>
      <c r="OTN20" s="203"/>
      <c r="OTO20" s="203"/>
      <c r="OTP20" s="203"/>
      <c r="OTQ20" s="203"/>
      <c r="OTR20" s="203"/>
      <c r="OTS20" s="203"/>
      <c r="OTT20" s="203"/>
      <c r="OTU20" s="203"/>
      <c r="OTV20" s="203"/>
      <c r="OTW20" s="203"/>
      <c r="OTX20" s="203"/>
      <c r="OTY20" s="203"/>
      <c r="OTZ20" s="203"/>
      <c r="OUA20" s="203"/>
      <c r="OUB20" s="203"/>
      <c r="OUC20" s="203"/>
      <c r="OUD20" s="203"/>
      <c r="OUE20" s="203"/>
      <c r="OUF20" s="203"/>
      <c r="OUG20" s="203"/>
      <c r="OUH20" s="203"/>
      <c r="OUI20" s="203"/>
      <c r="OUJ20" s="203"/>
      <c r="OUK20" s="203"/>
      <c r="OUL20" s="203"/>
      <c r="OUM20" s="203"/>
      <c r="OUN20" s="203"/>
      <c r="OUO20" s="203"/>
      <c r="OUP20" s="203"/>
      <c r="OUQ20" s="203"/>
      <c r="OUR20" s="203"/>
      <c r="OUS20" s="203"/>
      <c r="OUT20" s="203"/>
      <c r="OUU20" s="203"/>
      <c r="OUV20" s="203"/>
      <c r="OUW20" s="203"/>
      <c r="OUX20" s="203"/>
      <c r="OUY20" s="203"/>
      <c r="OUZ20" s="203"/>
      <c r="OVA20" s="203"/>
      <c r="OVB20" s="203"/>
      <c r="OVC20" s="203"/>
      <c r="OVD20" s="203"/>
      <c r="OVE20" s="203"/>
      <c r="OVF20" s="203"/>
      <c r="OVG20" s="203"/>
      <c r="OVH20" s="203"/>
      <c r="OVI20" s="203"/>
      <c r="OVJ20" s="203"/>
      <c r="OVK20" s="203"/>
      <c r="OVL20" s="203"/>
      <c r="OVM20" s="203"/>
      <c r="OVN20" s="203"/>
      <c r="OVO20" s="203"/>
      <c r="OVP20" s="203"/>
      <c r="OVQ20" s="203"/>
      <c r="OVR20" s="203"/>
      <c r="OVS20" s="203"/>
      <c r="OVT20" s="203"/>
      <c r="OVU20" s="203"/>
      <c r="OVV20" s="203"/>
      <c r="OVW20" s="203"/>
      <c r="OVX20" s="203"/>
      <c r="OVY20" s="203"/>
      <c r="OVZ20" s="203"/>
      <c r="OWA20" s="203"/>
      <c r="OWB20" s="203"/>
      <c r="OWC20" s="203"/>
      <c r="OWD20" s="203"/>
      <c r="OWE20" s="203"/>
      <c r="OWF20" s="203"/>
      <c r="OWG20" s="203"/>
      <c r="OWH20" s="203"/>
      <c r="OWI20" s="203"/>
      <c r="OWJ20" s="203"/>
      <c r="OWK20" s="203"/>
      <c r="OWL20" s="203"/>
      <c r="OWM20" s="203"/>
      <c r="OWN20" s="203"/>
      <c r="OWO20" s="203"/>
      <c r="OWP20" s="203"/>
      <c r="OWQ20" s="203"/>
      <c r="OWR20" s="203"/>
      <c r="OWS20" s="203"/>
      <c r="OWT20" s="203"/>
      <c r="OWU20" s="203"/>
      <c r="OWV20" s="203"/>
      <c r="OWW20" s="203"/>
      <c r="OWX20" s="203"/>
      <c r="OWY20" s="203"/>
      <c r="OWZ20" s="203"/>
      <c r="OXA20" s="203"/>
      <c r="OXB20" s="203"/>
      <c r="OXC20" s="203"/>
      <c r="OXD20" s="203"/>
      <c r="OXE20" s="203"/>
      <c r="OXF20" s="203"/>
      <c r="OXG20" s="203"/>
      <c r="OXH20" s="203"/>
      <c r="OXI20" s="203"/>
      <c r="OXJ20" s="203"/>
      <c r="OXK20" s="203"/>
      <c r="OXL20" s="203"/>
      <c r="OXM20" s="203"/>
      <c r="OXN20" s="203"/>
      <c r="OXO20" s="203"/>
      <c r="OXP20" s="203"/>
      <c r="OXQ20" s="203"/>
      <c r="OXR20" s="203"/>
      <c r="OXS20" s="203"/>
      <c r="OXT20" s="203"/>
      <c r="OXU20" s="203"/>
      <c r="OXV20" s="203"/>
      <c r="OXW20" s="203"/>
      <c r="OXX20" s="203"/>
      <c r="OXY20" s="203"/>
      <c r="OXZ20" s="203"/>
      <c r="OYA20" s="203"/>
      <c r="OYB20" s="203"/>
      <c r="OYC20" s="203"/>
      <c r="OYD20" s="203"/>
      <c r="OYE20" s="203"/>
      <c r="OYF20" s="203"/>
      <c r="OYG20" s="203"/>
      <c r="OYH20" s="203"/>
      <c r="OYI20" s="203"/>
      <c r="OYJ20" s="203"/>
      <c r="OYK20" s="203"/>
      <c r="OYL20" s="203"/>
      <c r="OYM20" s="203"/>
      <c r="OYN20" s="203"/>
      <c r="OYO20" s="203"/>
      <c r="OYP20" s="203"/>
      <c r="OYQ20" s="203"/>
      <c r="OYR20" s="203"/>
      <c r="OYS20" s="203"/>
      <c r="OYT20" s="203"/>
      <c r="OYU20" s="203"/>
      <c r="OYV20" s="203"/>
      <c r="OYW20" s="203"/>
      <c r="OYX20" s="203"/>
      <c r="OYY20" s="203"/>
      <c r="OYZ20" s="203"/>
      <c r="OZA20" s="203"/>
      <c r="OZB20" s="203"/>
      <c r="OZC20" s="203"/>
      <c r="OZD20" s="203"/>
      <c r="OZE20" s="203"/>
      <c r="OZF20" s="203"/>
      <c r="OZG20" s="203"/>
      <c r="OZH20" s="203"/>
      <c r="OZI20" s="203"/>
      <c r="OZJ20" s="203"/>
      <c r="OZK20" s="203"/>
      <c r="OZL20" s="203"/>
      <c r="OZM20" s="203"/>
      <c r="OZN20" s="203"/>
      <c r="OZO20" s="203"/>
      <c r="OZP20" s="203"/>
      <c r="OZQ20" s="203"/>
      <c r="OZR20" s="203"/>
      <c r="OZS20" s="203"/>
      <c r="OZT20" s="203"/>
      <c r="OZU20" s="203"/>
      <c r="OZV20" s="203"/>
      <c r="OZW20" s="203"/>
      <c r="OZX20" s="203"/>
      <c r="OZY20" s="203"/>
      <c r="OZZ20" s="203"/>
      <c r="PAA20" s="203"/>
      <c r="PAB20" s="203"/>
      <c r="PAC20" s="203"/>
      <c r="PAD20" s="203"/>
      <c r="PAE20" s="203"/>
      <c r="PAF20" s="203"/>
      <c r="PAG20" s="203"/>
      <c r="PAH20" s="203"/>
      <c r="PAI20" s="203"/>
      <c r="PAJ20" s="203"/>
      <c r="PAK20" s="203"/>
      <c r="PAL20" s="203"/>
      <c r="PAM20" s="203"/>
      <c r="PAN20" s="203"/>
      <c r="PAO20" s="203"/>
      <c r="PAP20" s="203"/>
      <c r="PAQ20" s="203"/>
      <c r="PAR20" s="203"/>
      <c r="PAS20" s="203"/>
      <c r="PAT20" s="203"/>
      <c r="PAU20" s="203"/>
      <c r="PAV20" s="203"/>
      <c r="PAW20" s="203"/>
      <c r="PAX20" s="203"/>
      <c r="PAY20" s="203"/>
      <c r="PAZ20" s="203"/>
      <c r="PBA20" s="203"/>
      <c r="PBB20" s="203"/>
      <c r="PBC20" s="203"/>
      <c r="PBD20" s="203"/>
      <c r="PBE20" s="203"/>
      <c r="PBF20" s="203"/>
      <c r="PBG20" s="203"/>
      <c r="PBH20" s="203"/>
      <c r="PBI20" s="203"/>
      <c r="PBJ20" s="203"/>
      <c r="PBK20" s="203"/>
      <c r="PBL20" s="203"/>
      <c r="PBM20" s="203"/>
      <c r="PBN20" s="203"/>
      <c r="PBO20" s="203"/>
      <c r="PBP20" s="203"/>
      <c r="PBQ20" s="203"/>
      <c r="PBR20" s="203"/>
      <c r="PBS20" s="203"/>
      <c r="PBT20" s="203"/>
      <c r="PBU20" s="203"/>
      <c r="PBV20" s="203"/>
      <c r="PBW20" s="203"/>
      <c r="PBX20" s="203"/>
      <c r="PBY20" s="203"/>
      <c r="PBZ20" s="203"/>
      <c r="PCA20" s="203"/>
      <c r="PCB20" s="203"/>
      <c r="PCC20" s="203"/>
      <c r="PCD20" s="203"/>
      <c r="PCE20" s="203"/>
      <c r="PCF20" s="203"/>
      <c r="PCG20" s="203"/>
      <c r="PCH20" s="203"/>
      <c r="PCI20" s="203"/>
      <c r="PCJ20" s="203"/>
      <c r="PCK20" s="203"/>
      <c r="PCL20" s="203"/>
      <c r="PCM20" s="203"/>
      <c r="PCN20" s="203"/>
      <c r="PCO20" s="203"/>
      <c r="PCP20" s="203"/>
      <c r="PCQ20" s="203"/>
      <c r="PCR20" s="203"/>
      <c r="PCS20" s="203"/>
      <c r="PCT20" s="203"/>
      <c r="PCU20" s="203"/>
      <c r="PCV20" s="203"/>
      <c r="PCW20" s="203"/>
      <c r="PCX20" s="203"/>
      <c r="PCY20" s="203"/>
      <c r="PCZ20" s="203"/>
      <c r="PDA20" s="203"/>
      <c r="PDB20" s="203"/>
      <c r="PDC20" s="203"/>
      <c r="PDD20" s="203"/>
      <c r="PDE20" s="203"/>
      <c r="PDF20" s="203"/>
      <c r="PDG20" s="203"/>
      <c r="PDH20" s="203"/>
      <c r="PDI20" s="203"/>
      <c r="PDJ20" s="203"/>
      <c r="PDK20" s="203"/>
      <c r="PDL20" s="203"/>
      <c r="PDM20" s="203"/>
      <c r="PDN20" s="203"/>
      <c r="PDO20" s="203"/>
      <c r="PDP20" s="203"/>
      <c r="PDQ20" s="203"/>
      <c r="PDR20" s="203"/>
      <c r="PDS20" s="203"/>
      <c r="PDT20" s="203"/>
      <c r="PDU20" s="203"/>
      <c r="PDV20" s="203"/>
      <c r="PDW20" s="203"/>
      <c r="PDX20" s="203"/>
      <c r="PDY20" s="203"/>
      <c r="PDZ20" s="203"/>
      <c r="PEA20" s="203"/>
      <c r="PEB20" s="203"/>
      <c r="PEC20" s="203"/>
      <c r="PED20" s="203"/>
      <c r="PEE20" s="203"/>
      <c r="PEF20" s="203"/>
      <c r="PEG20" s="203"/>
      <c r="PEH20" s="203"/>
      <c r="PEI20" s="203"/>
      <c r="PEJ20" s="203"/>
      <c r="PEK20" s="203"/>
      <c r="PEL20" s="203"/>
      <c r="PEM20" s="203"/>
      <c r="PEN20" s="203"/>
      <c r="PEO20" s="203"/>
      <c r="PEP20" s="203"/>
      <c r="PEQ20" s="203"/>
      <c r="PER20" s="203"/>
      <c r="PES20" s="203"/>
      <c r="PET20" s="203"/>
      <c r="PEU20" s="203"/>
      <c r="PEV20" s="203"/>
      <c r="PEW20" s="203"/>
      <c r="PEX20" s="203"/>
      <c r="PEY20" s="203"/>
      <c r="PEZ20" s="203"/>
      <c r="PFA20" s="203"/>
      <c r="PFB20" s="203"/>
      <c r="PFC20" s="203"/>
      <c r="PFD20" s="203"/>
      <c r="PFE20" s="203"/>
      <c r="PFF20" s="203"/>
      <c r="PFG20" s="203"/>
      <c r="PFH20" s="203"/>
      <c r="PFI20" s="203"/>
      <c r="PFJ20" s="203"/>
      <c r="PFK20" s="203"/>
      <c r="PFL20" s="203"/>
      <c r="PFM20" s="203"/>
      <c r="PFN20" s="203"/>
      <c r="PFO20" s="203"/>
      <c r="PFP20" s="203"/>
      <c r="PFQ20" s="203"/>
      <c r="PFR20" s="203"/>
      <c r="PFS20" s="203"/>
      <c r="PFT20" s="203"/>
      <c r="PFU20" s="203"/>
      <c r="PFV20" s="203"/>
      <c r="PFW20" s="203"/>
      <c r="PFX20" s="203"/>
      <c r="PFY20" s="203"/>
      <c r="PFZ20" s="203"/>
      <c r="PGA20" s="203"/>
      <c r="PGB20" s="203"/>
      <c r="PGC20" s="203"/>
      <c r="PGD20" s="203"/>
      <c r="PGE20" s="203"/>
      <c r="PGF20" s="203"/>
      <c r="PGG20" s="203"/>
      <c r="PGH20" s="203"/>
      <c r="PGI20" s="203"/>
      <c r="PGJ20" s="203"/>
      <c r="PGK20" s="203"/>
      <c r="PGL20" s="203"/>
      <c r="PGM20" s="203"/>
      <c r="PGN20" s="203"/>
      <c r="PGO20" s="203"/>
      <c r="PGP20" s="203"/>
      <c r="PGQ20" s="203"/>
      <c r="PGR20" s="203"/>
      <c r="PGS20" s="203"/>
      <c r="PGT20" s="203"/>
      <c r="PGU20" s="203"/>
      <c r="PGV20" s="203"/>
      <c r="PGW20" s="203"/>
      <c r="PGX20" s="203"/>
      <c r="PGY20" s="203"/>
      <c r="PGZ20" s="203"/>
      <c r="PHA20" s="203"/>
      <c r="PHB20" s="203"/>
      <c r="PHC20" s="203"/>
      <c r="PHD20" s="203"/>
      <c r="PHE20" s="203"/>
      <c r="PHF20" s="203"/>
      <c r="PHG20" s="203"/>
      <c r="PHH20" s="203"/>
      <c r="PHI20" s="203"/>
      <c r="PHJ20" s="203"/>
      <c r="PHK20" s="203"/>
      <c r="PHL20" s="203"/>
      <c r="PHM20" s="203"/>
      <c r="PHN20" s="203"/>
      <c r="PHO20" s="203"/>
      <c r="PHP20" s="203"/>
      <c r="PHQ20" s="203"/>
      <c r="PHR20" s="203"/>
      <c r="PHS20" s="203"/>
      <c r="PHT20" s="203"/>
      <c r="PHU20" s="203"/>
      <c r="PHV20" s="203"/>
      <c r="PHW20" s="203"/>
      <c r="PHX20" s="203"/>
      <c r="PHY20" s="203"/>
      <c r="PHZ20" s="203"/>
      <c r="PIA20" s="203"/>
      <c r="PIB20" s="203"/>
      <c r="PIC20" s="203"/>
      <c r="PID20" s="203"/>
      <c r="PIE20" s="203"/>
      <c r="PIF20" s="203"/>
      <c r="PIG20" s="203"/>
      <c r="PIH20" s="203"/>
      <c r="PII20" s="203"/>
      <c r="PIJ20" s="203"/>
      <c r="PIK20" s="203"/>
      <c r="PIL20" s="203"/>
      <c r="PIM20" s="203"/>
      <c r="PIN20" s="203"/>
      <c r="PIO20" s="203"/>
      <c r="PIP20" s="203"/>
      <c r="PIQ20" s="203"/>
      <c r="PIR20" s="203"/>
      <c r="PIS20" s="203"/>
      <c r="PIT20" s="203"/>
      <c r="PIU20" s="203"/>
      <c r="PIV20" s="203"/>
      <c r="PIW20" s="203"/>
      <c r="PIX20" s="203"/>
      <c r="PIY20" s="203"/>
      <c r="PIZ20" s="203"/>
      <c r="PJA20" s="203"/>
      <c r="PJB20" s="203"/>
      <c r="PJC20" s="203"/>
      <c r="PJD20" s="203"/>
      <c r="PJE20" s="203"/>
      <c r="PJF20" s="203"/>
      <c r="PJG20" s="203"/>
      <c r="PJH20" s="203"/>
      <c r="PJI20" s="203"/>
      <c r="PJJ20" s="203"/>
      <c r="PJK20" s="203"/>
      <c r="PJL20" s="203"/>
      <c r="PJM20" s="203"/>
      <c r="PJN20" s="203"/>
      <c r="PJO20" s="203"/>
      <c r="PJP20" s="203"/>
      <c r="PJQ20" s="203"/>
      <c r="PJR20" s="203"/>
      <c r="PJS20" s="203"/>
      <c r="PJT20" s="203"/>
      <c r="PJU20" s="203"/>
      <c r="PJV20" s="203"/>
      <c r="PJW20" s="203"/>
      <c r="PJX20" s="203"/>
      <c r="PJY20" s="203"/>
      <c r="PJZ20" s="203"/>
      <c r="PKA20" s="203"/>
      <c r="PKB20" s="203"/>
      <c r="PKC20" s="203"/>
      <c r="PKD20" s="203"/>
      <c r="PKE20" s="203"/>
      <c r="PKF20" s="203"/>
      <c r="PKG20" s="203"/>
      <c r="PKH20" s="203"/>
      <c r="PKI20" s="203"/>
      <c r="PKJ20" s="203"/>
      <c r="PKK20" s="203"/>
      <c r="PKL20" s="203"/>
      <c r="PKM20" s="203"/>
      <c r="PKN20" s="203"/>
      <c r="PKO20" s="203"/>
      <c r="PKP20" s="203"/>
      <c r="PKQ20" s="203"/>
      <c r="PKR20" s="203"/>
      <c r="PKS20" s="203"/>
      <c r="PKT20" s="203"/>
      <c r="PKU20" s="203"/>
      <c r="PKV20" s="203"/>
      <c r="PKW20" s="203"/>
      <c r="PKX20" s="203"/>
      <c r="PKY20" s="203"/>
      <c r="PKZ20" s="203"/>
      <c r="PLA20" s="203"/>
      <c r="PLB20" s="203"/>
      <c r="PLC20" s="203"/>
      <c r="PLD20" s="203"/>
      <c r="PLE20" s="203"/>
      <c r="PLF20" s="203"/>
      <c r="PLG20" s="203"/>
      <c r="PLH20" s="203"/>
      <c r="PLI20" s="203"/>
      <c r="PLJ20" s="203"/>
      <c r="PLK20" s="203"/>
      <c r="PLL20" s="203"/>
      <c r="PLM20" s="203"/>
      <c r="PLN20" s="203"/>
      <c r="PLO20" s="203"/>
      <c r="PLP20" s="203"/>
      <c r="PLQ20" s="203"/>
      <c r="PLR20" s="203"/>
      <c r="PLS20" s="203"/>
      <c r="PLT20" s="203"/>
      <c r="PLU20" s="203"/>
      <c r="PLV20" s="203"/>
      <c r="PLW20" s="203"/>
      <c r="PLX20" s="203"/>
      <c r="PLY20" s="203"/>
      <c r="PLZ20" s="203"/>
      <c r="PMA20" s="203"/>
      <c r="PMB20" s="203"/>
      <c r="PMC20" s="203"/>
      <c r="PMD20" s="203"/>
      <c r="PME20" s="203"/>
      <c r="PMF20" s="203"/>
      <c r="PMG20" s="203"/>
      <c r="PMH20" s="203"/>
      <c r="PMI20" s="203"/>
      <c r="PMJ20" s="203"/>
      <c r="PMK20" s="203"/>
      <c r="PML20" s="203"/>
      <c r="PMM20" s="203"/>
      <c r="PMN20" s="203"/>
      <c r="PMO20" s="203"/>
      <c r="PMP20" s="203"/>
      <c r="PMQ20" s="203"/>
      <c r="PMR20" s="203"/>
      <c r="PMS20" s="203"/>
      <c r="PMT20" s="203"/>
      <c r="PMU20" s="203"/>
      <c r="PMV20" s="203"/>
      <c r="PMW20" s="203"/>
      <c r="PMX20" s="203"/>
      <c r="PMY20" s="203"/>
      <c r="PMZ20" s="203"/>
      <c r="PNA20" s="203"/>
      <c r="PNB20" s="203"/>
      <c r="PNC20" s="203"/>
      <c r="PND20" s="203"/>
      <c r="PNE20" s="203"/>
      <c r="PNF20" s="203"/>
      <c r="PNG20" s="203"/>
      <c r="PNH20" s="203"/>
      <c r="PNI20" s="203"/>
      <c r="PNJ20" s="203"/>
      <c r="PNK20" s="203"/>
      <c r="PNL20" s="203"/>
      <c r="PNM20" s="203"/>
      <c r="PNN20" s="203"/>
      <c r="PNO20" s="203"/>
      <c r="PNP20" s="203"/>
      <c r="PNQ20" s="203"/>
      <c r="PNR20" s="203"/>
      <c r="PNS20" s="203"/>
      <c r="PNT20" s="203"/>
      <c r="PNU20" s="203"/>
      <c r="PNV20" s="203"/>
      <c r="PNW20" s="203"/>
      <c r="PNX20" s="203"/>
      <c r="PNY20" s="203"/>
      <c r="PNZ20" s="203"/>
      <c r="POA20" s="203"/>
      <c r="POB20" s="203"/>
      <c r="POC20" s="203"/>
      <c r="POD20" s="203"/>
      <c r="POE20" s="203"/>
      <c r="POF20" s="203"/>
      <c r="POG20" s="203"/>
      <c r="POH20" s="203"/>
      <c r="POI20" s="203"/>
      <c r="POJ20" s="203"/>
      <c r="POK20" s="203"/>
      <c r="POL20" s="203"/>
      <c r="POM20" s="203"/>
      <c r="PON20" s="203"/>
      <c r="POO20" s="203"/>
      <c r="POP20" s="203"/>
      <c r="POQ20" s="203"/>
      <c r="POR20" s="203"/>
      <c r="POS20" s="203"/>
      <c r="POT20" s="203"/>
      <c r="POU20" s="203"/>
      <c r="POV20" s="203"/>
      <c r="POW20" s="203"/>
      <c r="POX20" s="203"/>
      <c r="POY20" s="203"/>
      <c r="POZ20" s="203"/>
      <c r="PPA20" s="203"/>
      <c r="PPB20" s="203"/>
      <c r="PPC20" s="203"/>
      <c r="PPD20" s="203"/>
      <c r="PPE20" s="203"/>
      <c r="PPF20" s="203"/>
      <c r="PPG20" s="203"/>
      <c r="PPH20" s="203"/>
      <c r="PPI20" s="203"/>
      <c r="PPJ20" s="203"/>
      <c r="PPK20" s="203"/>
      <c r="PPL20" s="203"/>
      <c r="PPM20" s="203"/>
      <c r="PPN20" s="203"/>
      <c r="PPO20" s="203"/>
      <c r="PPP20" s="203"/>
      <c r="PPQ20" s="203"/>
      <c r="PPR20" s="203"/>
      <c r="PPS20" s="203"/>
      <c r="PPT20" s="203"/>
      <c r="PPU20" s="203"/>
      <c r="PPV20" s="203"/>
      <c r="PPW20" s="203"/>
      <c r="PPX20" s="203"/>
      <c r="PPY20" s="203"/>
      <c r="PPZ20" s="203"/>
      <c r="PQA20" s="203"/>
      <c r="PQB20" s="203"/>
      <c r="PQC20" s="203"/>
      <c r="PQD20" s="203"/>
      <c r="PQE20" s="203"/>
      <c r="PQF20" s="203"/>
      <c r="PQG20" s="203"/>
      <c r="PQH20" s="203"/>
      <c r="PQI20" s="203"/>
      <c r="PQJ20" s="203"/>
      <c r="PQK20" s="203"/>
      <c r="PQL20" s="203"/>
      <c r="PQM20" s="203"/>
      <c r="PQN20" s="203"/>
      <c r="PQO20" s="203"/>
      <c r="PQP20" s="203"/>
      <c r="PQQ20" s="203"/>
      <c r="PQR20" s="203"/>
      <c r="PQS20" s="203"/>
      <c r="PQT20" s="203"/>
      <c r="PQU20" s="203"/>
      <c r="PQV20" s="203"/>
      <c r="PQW20" s="203"/>
      <c r="PQX20" s="203"/>
      <c r="PQY20" s="203"/>
      <c r="PQZ20" s="203"/>
      <c r="PRA20" s="203"/>
      <c r="PRB20" s="203"/>
      <c r="PRC20" s="203"/>
      <c r="PRD20" s="203"/>
      <c r="PRE20" s="203"/>
      <c r="PRF20" s="203"/>
      <c r="PRG20" s="203"/>
      <c r="PRH20" s="203"/>
      <c r="PRI20" s="203"/>
      <c r="PRJ20" s="203"/>
      <c r="PRK20" s="203"/>
      <c r="PRL20" s="203"/>
      <c r="PRM20" s="203"/>
      <c r="PRN20" s="203"/>
      <c r="PRO20" s="203"/>
      <c r="PRP20" s="203"/>
      <c r="PRQ20" s="203"/>
      <c r="PRR20" s="203"/>
      <c r="PRS20" s="203"/>
      <c r="PRT20" s="203"/>
      <c r="PRU20" s="203"/>
      <c r="PRV20" s="203"/>
      <c r="PRW20" s="203"/>
      <c r="PRX20" s="203"/>
      <c r="PRY20" s="203"/>
      <c r="PRZ20" s="203"/>
      <c r="PSA20" s="203"/>
      <c r="PSB20" s="203"/>
      <c r="PSC20" s="203"/>
      <c r="PSD20" s="203"/>
      <c r="PSE20" s="203"/>
      <c r="PSF20" s="203"/>
      <c r="PSG20" s="203"/>
      <c r="PSH20" s="203"/>
      <c r="PSI20" s="203"/>
      <c r="PSJ20" s="203"/>
      <c r="PSK20" s="203"/>
      <c r="PSL20" s="203"/>
      <c r="PSM20" s="203"/>
      <c r="PSN20" s="203"/>
      <c r="PSO20" s="203"/>
      <c r="PSP20" s="203"/>
      <c r="PSQ20" s="203"/>
      <c r="PSR20" s="203"/>
      <c r="PSS20" s="203"/>
      <c r="PST20" s="203"/>
      <c r="PSU20" s="203"/>
      <c r="PSV20" s="203"/>
      <c r="PSW20" s="203"/>
      <c r="PSX20" s="203"/>
      <c r="PSY20" s="203"/>
      <c r="PSZ20" s="203"/>
      <c r="PTA20" s="203"/>
      <c r="PTB20" s="203"/>
      <c r="PTC20" s="203"/>
      <c r="PTD20" s="203"/>
      <c r="PTE20" s="203"/>
      <c r="PTF20" s="203"/>
      <c r="PTG20" s="203"/>
      <c r="PTH20" s="203"/>
      <c r="PTI20" s="203"/>
      <c r="PTJ20" s="203"/>
      <c r="PTK20" s="203"/>
      <c r="PTL20" s="203"/>
      <c r="PTM20" s="203"/>
      <c r="PTN20" s="203"/>
      <c r="PTO20" s="203"/>
      <c r="PTP20" s="203"/>
      <c r="PTQ20" s="203"/>
      <c r="PTR20" s="203"/>
      <c r="PTS20" s="203"/>
      <c r="PTT20" s="203"/>
      <c r="PTU20" s="203"/>
      <c r="PTV20" s="203"/>
      <c r="PTW20" s="203"/>
      <c r="PTX20" s="203"/>
      <c r="PTY20" s="203"/>
      <c r="PTZ20" s="203"/>
      <c r="PUA20" s="203"/>
      <c r="PUB20" s="203"/>
      <c r="PUC20" s="203"/>
      <c r="PUD20" s="203"/>
      <c r="PUE20" s="203"/>
      <c r="PUF20" s="203"/>
      <c r="PUG20" s="203"/>
      <c r="PUH20" s="203"/>
      <c r="PUI20" s="203"/>
      <c r="PUJ20" s="203"/>
      <c r="PUK20" s="203"/>
      <c r="PUL20" s="203"/>
      <c r="PUM20" s="203"/>
      <c r="PUN20" s="203"/>
      <c r="PUO20" s="203"/>
      <c r="PUP20" s="203"/>
      <c r="PUQ20" s="203"/>
      <c r="PUR20" s="203"/>
      <c r="PUS20" s="203"/>
      <c r="PUT20" s="203"/>
      <c r="PUU20" s="203"/>
      <c r="PUV20" s="203"/>
      <c r="PUW20" s="203"/>
      <c r="PUX20" s="203"/>
      <c r="PUY20" s="203"/>
      <c r="PUZ20" s="203"/>
      <c r="PVA20" s="203"/>
      <c r="PVB20" s="203"/>
      <c r="PVC20" s="203"/>
      <c r="PVD20" s="203"/>
      <c r="PVE20" s="203"/>
      <c r="PVF20" s="203"/>
      <c r="PVG20" s="203"/>
      <c r="PVH20" s="203"/>
      <c r="PVI20" s="203"/>
      <c r="PVJ20" s="203"/>
      <c r="PVK20" s="203"/>
      <c r="PVL20" s="203"/>
      <c r="PVM20" s="203"/>
      <c r="PVN20" s="203"/>
      <c r="PVO20" s="203"/>
      <c r="PVP20" s="203"/>
      <c r="PVQ20" s="203"/>
      <c r="PVR20" s="203"/>
      <c r="PVS20" s="203"/>
      <c r="PVT20" s="203"/>
      <c r="PVU20" s="203"/>
      <c r="PVV20" s="203"/>
      <c r="PVW20" s="203"/>
      <c r="PVX20" s="203"/>
      <c r="PVY20" s="203"/>
      <c r="PVZ20" s="203"/>
      <c r="PWA20" s="203"/>
      <c r="PWB20" s="203"/>
      <c r="PWC20" s="203"/>
      <c r="PWD20" s="203"/>
      <c r="PWE20" s="203"/>
      <c r="PWF20" s="203"/>
      <c r="PWG20" s="203"/>
      <c r="PWH20" s="203"/>
      <c r="PWI20" s="203"/>
      <c r="PWJ20" s="203"/>
      <c r="PWK20" s="203"/>
      <c r="PWL20" s="203"/>
      <c r="PWM20" s="203"/>
      <c r="PWN20" s="203"/>
      <c r="PWO20" s="203"/>
      <c r="PWP20" s="203"/>
      <c r="PWQ20" s="203"/>
      <c r="PWR20" s="203"/>
      <c r="PWS20" s="203"/>
      <c r="PWT20" s="203"/>
      <c r="PWU20" s="203"/>
      <c r="PWV20" s="203"/>
      <c r="PWW20" s="203"/>
      <c r="PWX20" s="203"/>
      <c r="PWY20" s="203"/>
      <c r="PWZ20" s="203"/>
      <c r="PXA20" s="203"/>
      <c r="PXB20" s="203"/>
      <c r="PXC20" s="203"/>
      <c r="PXD20" s="203"/>
      <c r="PXE20" s="203"/>
      <c r="PXF20" s="203"/>
      <c r="PXG20" s="203"/>
      <c r="PXH20" s="203"/>
      <c r="PXI20" s="203"/>
      <c r="PXJ20" s="203"/>
      <c r="PXK20" s="203"/>
      <c r="PXL20" s="203"/>
      <c r="PXM20" s="203"/>
      <c r="PXN20" s="203"/>
      <c r="PXO20" s="203"/>
      <c r="PXP20" s="203"/>
      <c r="PXQ20" s="203"/>
      <c r="PXR20" s="203"/>
      <c r="PXS20" s="203"/>
      <c r="PXT20" s="203"/>
      <c r="PXU20" s="203"/>
      <c r="PXV20" s="203"/>
      <c r="PXW20" s="203"/>
      <c r="PXX20" s="203"/>
      <c r="PXY20" s="203"/>
      <c r="PXZ20" s="203"/>
      <c r="PYA20" s="203"/>
      <c r="PYB20" s="203"/>
      <c r="PYC20" s="203"/>
      <c r="PYD20" s="203"/>
      <c r="PYE20" s="203"/>
      <c r="PYF20" s="203"/>
      <c r="PYG20" s="203"/>
      <c r="PYH20" s="203"/>
      <c r="PYI20" s="203"/>
      <c r="PYJ20" s="203"/>
      <c r="PYK20" s="203"/>
      <c r="PYL20" s="203"/>
      <c r="PYM20" s="203"/>
      <c r="PYN20" s="203"/>
      <c r="PYO20" s="203"/>
      <c r="PYP20" s="203"/>
      <c r="PYQ20" s="203"/>
      <c r="PYR20" s="203"/>
      <c r="PYS20" s="203"/>
      <c r="PYT20" s="203"/>
      <c r="PYU20" s="203"/>
      <c r="PYV20" s="203"/>
      <c r="PYW20" s="203"/>
      <c r="PYX20" s="203"/>
      <c r="PYY20" s="203"/>
      <c r="PYZ20" s="203"/>
      <c r="PZA20" s="203"/>
      <c r="PZB20" s="203"/>
      <c r="PZC20" s="203"/>
      <c r="PZD20" s="203"/>
      <c r="PZE20" s="203"/>
      <c r="PZF20" s="203"/>
      <c r="PZG20" s="203"/>
      <c r="PZH20" s="203"/>
      <c r="PZI20" s="203"/>
      <c r="PZJ20" s="203"/>
      <c r="PZK20" s="203"/>
      <c r="PZL20" s="203"/>
      <c r="PZM20" s="203"/>
      <c r="PZN20" s="203"/>
      <c r="PZO20" s="203"/>
      <c r="PZP20" s="203"/>
      <c r="PZQ20" s="203"/>
      <c r="PZR20" s="203"/>
      <c r="PZS20" s="203"/>
      <c r="PZT20" s="203"/>
      <c r="PZU20" s="203"/>
      <c r="PZV20" s="203"/>
      <c r="PZW20" s="203"/>
      <c r="PZX20" s="203"/>
      <c r="PZY20" s="203"/>
      <c r="PZZ20" s="203"/>
      <c r="QAA20" s="203"/>
      <c r="QAB20" s="203"/>
      <c r="QAC20" s="203"/>
      <c r="QAD20" s="203"/>
      <c r="QAE20" s="203"/>
      <c r="QAF20" s="203"/>
      <c r="QAG20" s="203"/>
      <c r="QAH20" s="203"/>
      <c r="QAI20" s="203"/>
      <c r="QAJ20" s="203"/>
      <c r="QAK20" s="203"/>
      <c r="QAL20" s="203"/>
      <c r="QAM20" s="203"/>
      <c r="QAN20" s="203"/>
      <c r="QAO20" s="203"/>
      <c r="QAP20" s="203"/>
      <c r="QAQ20" s="203"/>
      <c r="QAR20" s="203"/>
      <c r="QAS20" s="203"/>
      <c r="QAT20" s="203"/>
      <c r="QAU20" s="203"/>
      <c r="QAV20" s="203"/>
      <c r="QAW20" s="203"/>
      <c r="QAX20" s="203"/>
      <c r="QAY20" s="203"/>
      <c r="QAZ20" s="203"/>
      <c r="QBA20" s="203"/>
      <c r="QBB20" s="203"/>
      <c r="QBC20" s="203"/>
      <c r="QBD20" s="203"/>
      <c r="QBE20" s="203"/>
      <c r="QBF20" s="203"/>
      <c r="QBG20" s="203"/>
      <c r="QBH20" s="203"/>
      <c r="QBI20" s="203"/>
      <c r="QBJ20" s="203"/>
      <c r="QBK20" s="203"/>
      <c r="QBL20" s="203"/>
      <c r="QBM20" s="203"/>
      <c r="QBN20" s="203"/>
      <c r="QBO20" s="203"/>
      <c r="QBP20" s="203"/>
      <c r="QBQ20" s="203"/>
      <c r="QBR20" s="203"/>
      <c r="QBS20" s="203"/>
      <c r="QBT20" s="203"/>
      <c r="QBU20" s="203"/>
      <c r="QBV20" s="203"/>
      <c r="QBW20" s="203"/>
      <c r="QBX20" s="203"/>
      <c r="QBY20" s="203"/>
      <c r="QBZ20" s="203"/>
      <c r="QCA20" s="203"/>
      <c r="QCB20" s="203"/>
      <c r="QCC20" s="203"/>
      <c r="QCD20" s="203"/>
      <c r="QCE20" s="203"/>
      <c r="QCF20" s="203"/>
      <c r="QCG20" s="203"/>
      <c r="QCH20" s="203"/>
      <c r="QCI20" s="203"/>
      <c r="QCJ20" s="203"/>
      <c r="QCK20" s="203"/>
      <c r="QCL20" s="203"/>
      <c r="QCM20" s="203"/>
      <c r="QCN20" s="203"/>
      <c r="QCO20" s="203"/>
      <c r="QCP20" s="203"/>
      <c r="QCQ20" s="203"/>
      <c r="QCR20" s="203"/>
      <c r="QCS20" s="203"/>
      <c r="QCT20" s="203"/>
      <c r="QCU20" s="203"/>
      <c r="QCV20" s="203"/>
      <c r="QCW20" s="203"/>
      <c r="QCX20" s="203"/>
      <c r="QCY20" s="203"/>
      <c r="QCZ20" s="203"/>
      <c r="QDA20" s="203"/>
      <c r="QDB20" s="203"/>
      <c r="QDC20" s="203"/>
      <c r="QDD20" s="203"/>
      <c r="QDE20" s="203"/>
      <c r="QDF20" s="203"/>
      <c r="QDG20" s="203"/>
      <c r="QDH20" s="203"/>
      <c r="QDI20" s="203"/>
      <c r="QDJ20" s="203"/>
      <c r="QDK20" s="203"/>
      <c r="QDL20" s="203"/>
      <c r="QDM20" s="203"/>
      <c r="QDN20" s="203"/>
      <c r="QDO20" s="203"/>
      <c r="QDP20" s="203"/>
      <c r="QDQ20" s="203"/>
      <c r="QDR20" s="203"/>
      <c r="QDS20" s="203"/>
      <c r="QDT20" s="203"/>
      <c r="QDU20" s="203"/>
      <c r="QDV20" s="203"/>
      <c r="QDW20" s="203"/>
      <c r="QDX20" s="203"/>
      <c r="QDY20" s="203"/>
      <c r="QDZ20" s="203"/>
      <c r="QEA20" s="203"/>
      <c r="QEB20" s="203"/>
      <c r="QEC20" s="203"/>
      <c r="QED20" s="203"/>
      <c r="QEE20" s="203"/>
      <c r="QEF20" s="203"/>
      <c r="QEG20" s="203"/>
      <c r="QEH20" s="203"/>
      <c r="QEI20" s="203"/>
      <c r="QEJ20" s="203"/>
      <c r="QEK20" s="203"/>
      <c r="QEL20" s="203"/>
      <c r="QEM20" s="203"/>
      <c r="QEN20" s="203"/>
      <c r="QEO20" s="203"/>
      <c r="QEP20" s="203"/>
      <c r="QEQ20" s="203"/>
      <c r="QER20" s="203"/>
      <c r="QES20" s="203"/>
      <c r="QET20" s="203"/>
      <c r="QEU20" s="203"/>
      <c r="QEV20" s="203"/>
      <c r="QEW20" s="203"/>
      <c r="QEX20" s="203"/>
      <c r="QEY20" s="203"/>
      <c r="QEZ20" s="203"/>
      <c r="QFA20" s="203"/>
      <c r="QFB20" s="203"/>
      <c r="QFC20" s="203"/>
      <c r="QFD20" s="203"/>
      <c r="QFE20" s="203"/>
      <c r="QFF20" s="203"/>
      <c r="QFG20" s="203"/>
      <c r="QFH20" s="203"/>
      <c r="QFI20" s="203"/>
      <c r="QFJ20" s="203"/>
      <c r="QFK20" s="203"/>
      <c r="QFL20" s="203"/>
      <c r="QFM20" s="203"/>
      <c r="QFN20" s="203"/>
      <c r="QFO20" s="203"/>
      <c r="QFP20" s="203"/>
      <c r="QFQ20" s="203"/>
      <c r="QFR20" s="203"/>
      <c r="QFS20" s="203"/>
      <c r="QFT20" s="203"/>
      <c r="QFU20" s="203"/>
      <c r="QFV20" s="203"/>
      <c r="QFW20" s="203"/>
      <c r="QFX20" s="203"/>
      <c r="QFY20" s="203"/>
      <c r="QFZ20" s="203"/>
      <c r="QGA20" s="203"/>
      <c r="QGB20" s="203"/>
      <c r="QGC20" s="203"/>
      <c r="QGD20" s="203"/>
      <c r="QGE20" s="203"/>
      <c r="QGF20" s="203"/>
      <c r="QGG20" s="203"/>
      <c r="QGH20" s="203"/>
      <c r="QGI20" s="203"/>
      <c r="QGJ20" s="203"/>
      <c r="QGK20" s="203"/>
      <c r="QGL20" s="203"/>
      <c r="QGM20" s="203"/>
      <c r="QGN20" s="203"/>
      <c r="QGO20" s="203"/>
      <c r="QGP20" s="203"/>
      <c r="QGQ20" s="203"/>
      <c r="QGR20" s="203"/>
      <c r="QGS20" s="203"/>
      <c r="QGT20" s="203"/>
      <c r="QGU20" s="203"/>
      <c r="QGV20" s="203"/>
      <c r="QGW20" s="203"/>
      <c r="QGX20" s="203"/>
      <c r="QGY20" s="203"/>
      <c r="QGZ20" s="203"/>
      <c r="QHA20" s="203"/>
      <c r="QHB20" s="203"/>
      <c r="QHC20" s="203"/>
      <c r="QHD20" s="203"/>
      <c r="QHE20" s="203"/>
      <c r="QHF20" s="203"/>
      <c r="QHG20" s="203"/>
      <c r="QHH20" s="203"/>
      <c r="QHI20" s="203"/>
      <c r="QHJ20" s="203"/>
      <c r="QHK20" s="203"/>
      <c r="QHL20" s="203"/>
      <c r="QHM20" s="203"/>
      <c r="QHN20" s="203"/>
      <c r="QHO20" s="203"/>
      <c r="QHP20" s="203"/>
      <c r="QHQ20" s="203"/>
      <c r="QHR20" s="203"/>
      <c r="QHS20" s="203"/>
      <c r="QHT20" s="203"/>
      <c r="QHU20" s="203"/>
      <c r="QHV20" s="203"/>
      <c r="QHW20" s="203"/>
      <c r="QHX20" s="203"/>
      <c r="QHY20" s="203"/>
      <c r="QHZ20" s="203"/>
      <c r="QIA20" s="203"/>
      <c r="QIB20" s="203"/>
      <c r="QIC20" s="203"/>
      <c r="QID20" s="203"/>
      <c r="QIE20" s="203"/>
      <c r="QIF20" s="203"/>
      <c r="QIG20" s="203"/>
      <c r="QIH20" s="203"/>
      <c r="QII20" s="203"/>
      <c r="QIJ20" s="203"/>
      <c r="QIK20" s="203"/>
      <c r="QIL20" s="203"/>
      <c r="QIM20" s="203"/>
      <c r="QIN20" s="203"/>
      <c r="QIO20" s="203"/>
      <c r="QIP20" s="203"/>
      <c r="QIQ20" s="203"/>
      <c r="QIR20" s="203"/>
      <c r="QIS20" s="203"/>
      <c r="QIT20" s="203"/>
      <c r="QIU20" s="203"/>
      <c r="QIV20" s="203"/>
      <c r="QIW20" s="203"/>
      <c r="QIX20" s="203"/>
      <c r="QIY20" s="203"/>
      <c r="QIZ20" s="203"/>
      <c r="QJA20" s="203"/>
      <c r="QJB20" s="203"/>
      <c r="QJC20" s="203"/>
      <c r="QJD20" s="203"/>
      <c r="QJE20" s="203"/>
      <c r="QJF20" s="203"/>
      <c r="QJG20" s="203"/>
      <c r="QJH20" s="203"/>
      <c r="QJI20" s="203"/>
      <c r="QJJ20" s="203"/>
      <c r="QJK20" s="203"/>
      <c r="QJL20" s="203"/>
      <c r="QJM20" s="203"/>
      <c r="QJN20" s="203"/>
      <c r="QJO20" s="203"/>
      <c r="QJP20" s="203"/>
      <c r="QJQ20" s="203"/>
      <c r="QJR20" s="203"/>
      <c r="QJS20" s="203"/>
      <c r="QJT20" s="203"/>
      <c r="QJU20" s="203"/>
      <c r="QJV20" s="203"/>
      <c r="QJW20" s="203"/>
      <c r="QJX20" s="203"/>
      <c r="QJY20" s="203"/>
      <c r="QJZ20" s="203"/>
      <c r="QKA20" s="203"/>
      <c r="QKB20" s="203"/>
      <c r="QKC20" s="203"/>
      <c r="QKD20" s="203"/>
      <c r="QKE20" s="203"/>
      <c r="QKF20" s="203"/>
      <c r="QKG20" s="203"/>
      <c r="QKH20" s="203"/>
      <c r="QKI20" s="203"/>
      <c r="QKJ20" s="203"/>
      <c r="QKK20" s="203"/>
      <c r="QKL20" s="203"/>
      <c r="QKM20" s="203"/>
      <c r="QKN20" s="203"/>
      <c r="QKO20" s="203"/>
      <c r="QKP20" s="203"/>
      <c r="QKQ20" s="203"/>
      <c r="QKR20" s="203"/>
      <c r="QKS20" s="203"/>
      <c r="QKT20" s="203"/>
      <c r="QKU20" s="203"/>
      <c r="QKV20" s="203"/>
      <c r="QKW20" s="203"/>
      <c r="QKX20" s="203"/>
      <c r="QKY20" s="203"/>
      <c r="QKZ20" s="203"/>
      <c r="QLA20" s="203"/>
      <c r="QLB20" s="203"/>
      <c r="QLC20" s="203"/>
      <c r="QLD20" s="203"/>
      <c r="QLE20" s="203"/>
      <c r="QLF20" s="203"/>
      <c r="QLG20" s="203"/>
      <c r="QLH20" s="203"/>
      <c r="QLI20" s="203"/>
      <c r="QLJ20" s="203"/>
      <c r="QLK20" s="203"/>
      <c r="QLL20" s="203"/>
      <c r="QLM20" s="203"/>
      <c r="QLN20" s="203"/>
      <c r="QLO20" s="203"/>
      <c r="QLP20" s="203"/>
      <c r="QLQ20" s="203"/>
      <c r="QLR20" s="203"/>
      <c r="QLS20" s="203"/>
      <c r="QLT20" s="203"/>
      <c r="QLU20" s="203"/>
      <c r="QLV20" s="203"/>
      <c r="QLW20" s="203"/>
      <c r="QLX20" s="203"/>
      <c r="QLY20" s="203"/>
      <c r="QLZ20" s="203"/>
      <c r="QMA20" s="203"/>
      <c r="QMB20" s="203"/>
      <c r="QMC20" s="203"/>
      <c r="QMD20" s="203"/>
      <c r="QME20" s="203"/>
      <c r="QMF20" s="203"/>
      <c r="QMG20" s="203"/>
      <c r="QMH20" s="203"/>
      <c r="QMI20" s="203"/>
      <c r="QMJ20" s="203"/>
      <c r="QMK20" s="203"/>
      <c r="QML20" s="203"/>
      <c r="QMM20" s="203"/>
      <c r="QMN20" s="203"/>
      <c r="QMO20" s="203"/>
      <c r="QMP20" s="203"/>
      <c r="QMQ20" s="203"/>
      <c r="QMR20" s="203"/>
      <c r="QMS20" s="203"/>
      <c r="QMT20" s="203"/>
      <c r="QMU20" s="203"/>
      <c r="QMV20" s="203"/>
      <c r="QMW20" s="203"/>
      <c r="QMX20" s="203"/>
      <c r="QMY20" s="203"/>
      <c r="QMZ20" s="203"/>
      <c r="QNA20" s="203"/>
      <c r="QNB20" s="203"/>
      <c r="QNC20" s="203"/>
      <c r="QND20" s="203"/>
      <c r="QNE20" s="203"/>
      <c r="QNF20" s="203"/>
      <c r="QNG20" s="203"/>
      <c r="QNH20" s="203"/>
      <c r="QNI20" s="203"/>
      <c r="QNJ20" s="203"/>
      <c r="QNK20" s="203"/>
      <c r="QNL20" s="203"/>
      <c r="QNM20" s="203"/>
      <c r="QNN20" s="203"/>
      <c r="QNO20" s="203"/>
      <c r="QNP20" s="203"/>
      <c r="QNQ20" s="203"/>
      <c r="QNR20" s="203"/>
      <c r="QNS20" s="203"/>
      <c r="QNT20" s="203"/>
      <c r="QNU20" s="203"/>
      <c r="QNV20" s="203"/>
      <c r="QNW20" s="203"/>
      <c r="QNX20" s="203"/>
      <c r="QNY20" s="203"/>
      <c r="QNZ20" s="203"/>
      <c r="QOA20" s="203"/>
      <c r="QOB20" s="203"/>
      <c r="QOC20" s="203"/>
      <c r="QOD20" s="203"/>
      <c r="QOE20" s="203"/>
      <c r="QOF20" s="203"/>
      <c r="QOG20" s="203"/>
      <c r="QOH20" s="203"/>
      <c r="QOI20" s="203"/>
      <c r="QOJ20" s="203"/>
      <c r="QOK20" s="203"/>
      <c r="QOL20" s="203"/>
      <c r="QOM20" s="203"/>
      <c r="QON20" s="203"/>
      <c r="QOO20" s="203"/>
      <c r="QOP20" s="203"/>
      <c r="QOQ20" s="203"/>
      <c r="QOR20" s="203"/>
      <c r="QOS20" s="203"/>
      <c r="QOT20" s="203"/>
      <c r="QOU20" s="203"/>
      <c r="QOV20" s="203"/>
      <c r="QOW20" s="203"/>
      <c r="QOX20" s="203"/>
      <c r="QOY20" s="203"/>
      <c r="QOZ20" s="203"/>
      <c r="QPA20" s="203"/>
      <c r="QPB20" s="203"/>
      <c r="QPC20" s="203"/>
      <c r="QPD20" s="203"/>
      <c r="QPE20" s="203"/>
      <c r="QPF20" s="203"/>
      <c r="QPG20" s="203"/>
      <c r="QPH20" s="203"/>
      <c r="QPI20" s="203"/>
      <c r="QPJ20" s="203"/>
      <c r="QPK20" s="203"/>
      <c r="QPL20" s="203"/>
      <c r="QPM20" s="203"/>
      <c r="QPN20" s="203"/>
      <c r="QPO20" s="203"/>
      <c r="QPP20" s="203"/>
      <c r="QPQ20" s="203"/>
      <c r="QPR20" s="203"/>
      <c r="QPS20" s="203"/>
      <c r="QPT20" s="203"/>
      <c r="QPU20" s="203"/>
      <c r="QPV20" s="203"/>
      <c r="QPW20" s="203"/>
      <c r="QPX20" s="203"/>
      <c r="QPY20" s="203"/>
      <c r="QPZ20" s="203"/>
      <c r="QQA20" s="203"/>
      <c r="QQB20" s="203"/>
      <c r="QQC20" s="203"/>
      <c r="QQD20" s="203"/>
      <c r="QQE20" s="203"/>
      <c r="QQF20" s="203"/>
      <c r="QQG20" s="203"/>
      <c r="QQH20" s="203"/>
      <c r="QQI20" s="203"/>
      <c r="QQJ20" s="203"/>
      <c r="QQK20" s="203"/>
      <c r="QQL20" s="203"/>
      <c r="QQM20" s="203"/>
      <c r="QQN20" s="203"/>
      <c r="QQO20" s="203"/>
      <c r="QQP20" s="203"/>
      <c r="QQQ20" s="203"/>
      <c r="QQR20" s="203"/>
      <c r="QQS20" s="203"/>
      <c r="QQT20" s="203"/>
      <c r="QQU20" s="203"/>
      <c r="QQV20" s="203"/>
      <c r="QQW20" s="203"/>
      <c r="QQX20" s="203"/>
      <c r="QQY20" s="203"/>
      <c r="QQZ20" s="203"/>
      <c r="QRA20" s="203"/>
      <c r="QRB20" s="203"/>
      <c r="QRC20" s="203"/>
      <c r="QRD20" s="203"/>
      <c r="QRE20" s="203"/>
      <c r="QRF20" s="203"/>
      <c r="QRG20" s="203"/>
      <c r="QRH20" s="203"/>
      <c r="QRI20" s="203"/>
      <c r="QRJ20" s="203"/>
      <c r="QRK20" s="203"/>
      <c r="QRL20" s="203"/>
      <c r="QRM20" s="203"/>
      <c r="QRN20" s="203"/>
      <c r="QRO20" s="203"/>
      <c r="QRP20" s="203"/>
      <c r="QRQ20" s="203"/>
      <c r="QRR20" s="203"/>
      <c r="QRS20" s="203"/>
      <c r="QRT20" s="203"/>
      <c r="QRU20" s="203"/>
      <c r="QRV20" s="203"/>
      <c r="QRW20" s="203"/>
      <c r="QRX20" s="203"/>
      <c r="QRY20" s="203"/>
      <c r="QRZ20" s="203"/>
      <c r="QSA20" s="203"/>
      <c r="QSB20" s="203"/>
      <c r="QSC20" s="203"/>
      <c r="QSD20" s="203"/>
      <c r="QSE20" s="203"/>
      <c r="QSF20" s="203"/>
      <c r="QSG20" s="203"/>
      <c r="QSH20" s="203"/>
      <c r="QSI20" s="203"/>
      <c r="QSJ20" s="203"/>
      <c r="QSK20" s="203"/>
      <c r="QSL20" s="203"/>
      <c r="QSM20" s="203"/>
      <c r="QSN20" s="203"/>
      <c r="QSO20" s="203"/>
      <c r="QSP20" s="203"/>
      <c r="QSQ20" s="203"/>
      <c r="QSR20" s="203"/>
      <c r="QSS20" s="203"/>
      <c r="QST20" s="203"/>
      <c r="QSU20" s="203"/>
      <c r="QSV20" s="203"/>
      <c r="QSW20" s="203"/>
      <c r="QSX20" s="203"/>
      <c r="QSY20" s="203"/>
      <c r="QSZ20" s="203"/>
      <c r="QTA20" s="203"/>
      <c r="QTB20" s="203"/>
      <c r="QTC20" s="203"/>
      <c r="QTD20" s="203"/>
      <c r="QTE20" s="203"/>
      <c r="QTF20" s="203"/>
      <c r="QTG20" s="203"/>
      <c r="QTH20" s="203"/>
      <c r="QTI20" s="203"/>
      <c r="QTJ20" s="203"/>
      <c r="QTK20" s="203"/>
      <c r="QTL20" s="203"/>
      <c r="QTM20" s="203"/>
      <c r="QTN20" s="203"/>
      <c r="QTO20" s="203"/>
      <c r="QTP20" s="203"/>
      <c r="QTQ20" s="203"/>
      <c r="QTR20" s="203"/>
      <c r="QTS20" s="203"/>
      <c r="QTT20" s="203"/>
      <c r="QTU20" s="203"/>
      <c r="QTV20" s="203"/>
      <c r="QTW20" s="203"/>
      <c r="QTX20" s="203"/>
      <c r="QTY20" s="203"/>
      <c r="QTZ20" s="203"/>
      <c r="QUA20" s="203"/>
      <c r="QUB20" s="203"/>
      <c r="QUC20" s="203"/>
      <c r="QUD20" s="203"/>
      <c r="QUE20" s="203"/>
      <c r="QUF20" s="203"/>
      <c r="QUG20" s="203"/>
      <c r="QUH20" s="203"/>
      <c r="QUI20" s="203"/>
      <c r="QUJ20" s="203"/>
      <c r="QUK20" s="203"/>
      <c r="QUL20" s="203"/>
      <c r="QUM20" s="203"/>
      <c r="QUN20" s="203"/>
      <c r="QUO20" s="203"/>
      <c r="QUP20" s="203"/>
      <c r="QUQ20" s="203"/>
      <c r="QUR20" s="203"/>
      <c r="QUS20" s="203"/>
      <c r="QUT20" s="203"/>
      <c r="QUU20" s="203"/>
      <c r="QUV20" s="203"/>
      <c r="QUW20" s="203"/>
      <c r="QUX20" s="203"/>
      <c r="QUY20" s="203"/>
      <c r="QUZ20" s="203"/>
      <c r="QVA20" s="203"/>
      <c r="QVB20" s="203"/>
      <c r="QVC20" s="203"/>
      <c r="QVD20" s="203"/>
      <c r="QVE20" s="203"/>
      <c r="QVF20" s="203"/>
      <c r="QVG20" s="203"/>
      <c r="QVH20" s="203"/>
      <c r="QVI20" s="203"/>
      <c r="QVJ20" s="203"/>
      <c r="QVK20" s="203"/>
      <c r="QVL20" s="203"/>
      <c r="QVM20" s="203"/>
      <c r="QVN20" s="203"/>
      <c r="QVO20" s="203"/>
      <c r="QVP20" s="203"/>
      <c r="QVQ20" s="203"/>
      <c r="QVR20" s="203"/>
      <c r="QVS20" s="203"/>
      <c r="QVT20" s="203"/>
      <c r="QVU20" s="203"/>
      <c r="QVV20" s="203"/>
      <c r="QVW20" s="203"/>
      <c r="QVX20" s="203"/>
      <c r="QVY20" s="203"/>
      <c r="QVZ20" s="203"/>
      <c r="QWA20" s="203"/>
      <c r="QWB20" s="203"/>
      <c r="QWC20" s="203"/>
      <c r="QWD20" s="203"/>
      <c r="QWE20" s="203"/>
      <c r="QWF20" s="203"/>
      <c r="QWG20" s="203"/>
      <c r="QWH20" s="203"/>
      <c r="QWI20" s="203"/>
      <c r="QWJ20" s="203"/>
      <c r="QWK20" s="203"/>
      <c r="QWL20" s="203"/>
      <c r="QWM20" s="203"/>
      <c r="QWN20" s="203"/>
      <c r="QWO20" s="203"/>
      <c r="QWP20" s="203"/>
      <c r="QWQ20" s="203"/>
      <c r="QWR20" s="203"/>
      <c r="QWS20" s="203"/>
      <c r="QWT20" s="203"/>
      <c r="QWU20" s="203"/>
      <c r="QWV20" s="203"/>
      <c r="QWW20" s="203"/>
      <c r="QWX20" s="203"/>
      <c r="QWY20" s="203"/>
      <c r="QWZ20" s="203"/>
      <c r="QXA20" s="203"/>
      <c r="QXB20" s="203"/>
      <c r="QXC20" s="203"/>
      <c r="QXD20" s="203"/>
      <c r="QXE20" s="203"/>
      <c r="QXF20" s="203"/>
      <c r="QXG20" s="203"/>
      <c r="QXH20" s="203"/>
      <c r="QXI20" s="203"/>
      <c r="QXJ20" s="203"/>
      <c r="QXK20" s="203"/>
      <c r="QXL20" s="203"/>
      <c r="QXM20" s="203"/>
      <c r="QXN20" s="203"/>
      <c r="QXO20" s="203"/>
      <c r="QXP20" s="203"/>
      <c r="QXQ20" s="203"/>
      <c r="QXR20" s="203"/>
      <c r="QXS20" s="203"/>
      <c r="QXT20" s="203"/>
      <c r="QXU20" s="203"/>
      <c r="QXV20" s="203"/>
      <c r="QXW20" s="203"/>
      <c r="QXX20" s="203"/>
      <c r="QXY20" s="203"/>
      <c r="QXZ20" s="203"/>
      <c r="QYA20" s="203"/>
      <c r="QYB20" s="203"/>
      <c r="QYC20" s="203"/>
      <c r="QYD20" s="203"/>
      <c r="QYE20" s="203"/>
      <c r="QYF20" s="203"/>
      <c r="QYG20" s="203"/>
      <c r="QYH20" s="203"/>
      <c r="QYI20" s="203"/>
      <c r="QYJ20" s="203"/>
      <c r="QYK20" s="203"/>
      <c r="QYL20" s="203"/>
      <c r="QYM20" s="203"/>
      <c r="QYN20" s="203"/>
      <c r="QYO20" s="203"/>
      <c r="QYP20" s="203"/>
      <c r="QYQ20" s="203"/>
      <c r="QYR20" s="203"/>
      <c r="QYS20" s="203"/>
      <c r="QYT20" s="203"/>
      <c r="QYU20" s="203"/>
      <c r="QYV20" s="203"/>
      <c r="QYW20" s="203"/>
      <c r="QYX20" s="203"/>
      <c r="QYY20" s="203"/>
      <c r="QYZ20" s="203"/>
      <c r="QZA20" s="203"/>
      <c r="QZB20" s="203"/>
      <c r="QZC20" s="203"/>
      <c r="QZD20" s="203"/>
      <c r="QZE20" s="203"/>
      <c r="QZF20" s="203"/>
      <c r="QZG20" s="203"/>
      <c r="QZH20" s="203"/>
      <c r="QZI20" s="203"/>
      <c r="QZJ20" s="203"/>
      <c r="QZK20" s="203"/>
      <c r="QZL20" s="203"/>
      <c r="QZM20" s="203"/>
      <c r="QZN20" s="203"/>
      <c r="QZO20" s="203"/>
      <c r="QZP20" s="203"/>
      <c r="QZQ20" s="203"/>
      <c r="QZR20" s="203"/>
      <c r="QZS20" s="203"/>
      <c r="QZT20" s="203"/>
      <c r="QZU20" s="203"/>
      <c r="QZV20" s="203"/>
      <c r="QZW20" s="203"/>
      <c r="QZX20" s="203"/>
      <c r="QZY20" s="203"/>
      <c r="QZZ20" s="203"/>
      <c r="RAA20" s="203"/>
      <c r="RAB20" s="203"/>
      <c r="RAC20" s="203"/>
      <c r="RAD20" s="203"/>
      <c r="RAE20" s="203"/>
      <c r="RAF20" s="203"/>
      <c r="RAG20" s="203"/>
      <c r="RAH20" s="203"/>
      <c r="RAI20" s="203"/>
      <c r="RAJ20" s="203"/>
      <c r="RAK20" s="203"/>
      <c r="RAL20" s="203"/>
      <c r="RAM20" s="203"/>
      <c r="RAN20" s="203"/>
      <c r="RAO20" s="203"/>
      <c r="RAP20" s="203"/>
      <c r="RAQ20" s="203"/>
      <c r="RAR20" s="203"/>
      <c r="RAS20" s="203"/>
      <c r="RAT20" s="203"/>
      <c r="RAU20" s="203"/>
      <c r="RAV20" s="203"/>
      <c r="RAW20" s="203"/>
      <c r="RAX20" s="203"/>
      <c r="RAY20" s="203"/>
      <c r="RAZ20" s="203"/>
      <c r="RBA20" s="203"/>
      <c r="RBB20" s="203"/>
      <c r="RBC20" s="203"/>
      <c r="RBD20" s="203"/>
      <c r="RBE20" s="203"/>
      <c r="RBF20" s="203"/>
      <c r="RBG20" s="203"/>
      <c r="RBH20" s="203"/>
      <c r="RBI20" s="203"/>
      <c r="RBJ20" s="203"/>
      <c r="RBK20" s="203"/>
      <c r="RBL20" s="203"/>
      <c r="RBM20" s="203"/>
      <c r="RBN20" s="203"/>
      <c r="RBO20" s="203"/>
      <c r="RBP20" s="203"/>
      <c r="RBQ20" s="203"/>
      <c r="RBR20" s="203"/>
      <c r="RBS20" s="203"/>
      <c r="RBT20" s="203"/>
      <c r="RBU20" s="203"/>
      <c r="RBV20" s="203"/>
      <c r="RBW20" s="203"/>
      <c r="RBX20" s="203"/>
      <c r="RBY20" s="203"/>
      <c r="RBZ20" s="203"/>
      <c r="RCA20" s="203"/>
      <c r="RCB20" s="203"/>
      <c r="RCC20" s="203"/>
      <c r="RCD20" s="203"/>
      <c r="RCE20" s="203"/>
      <c r="RCF20" s="203"/>
      <c r="RCG20" s="203"/>
      <c r="RCH20" s="203"/>
      <c r="RCI20" s="203"/>
      <c r="RCJ20" s="203"/>
      <c r="RCK20" s="203"/>
      <c r="RCL20" s="203"/>
      <c r="RCM20" s="203"/>
      <c r="RCN20" s="203"/>
      <c r="RCO20" s="203"/>
      <c r="RCP20" s="203"/>
      <c r="RCQ20" s="203"/>
      <c r="RCR20" s="203"/>
      <c r="RCS20" s="203"/>
      <c r="RCT20" s="203"/>
      <c r="RCU20" s="203"/>
      <c r="RCV20" s="203"/>
      <c r="RCW20" s="203"/>
      <c r="RCX20" s="203"/>
      <c r="RCY20" s="203"/>
      <c r="RCZ20" s="203"/>
      <c r="RDA20" s="203"/>
      <c r="RDB20" s="203"/>
      <c r="RDC20" s="203"/>
      <c r="RDD20" s="203"/>
      <c r="RDE20" s="203"/>
      <c r="RDF20" s="203"/>
      <c r="RDG20" s="203"/>
      <c r="RDH20" s="203"/>
      <c r="RDI20" s="203"/>
      <c r="RDJ20" s="203"/>
      <c r="RDK20" s="203"/>
      <c r="RDL20" s="203"/>
      <c r="RDM20" s="203"/>
      <c r="RDN20" s="203"/>
      <c r="RDO20" s="203"/>
      <c r="RDP20" s="203"/>
      <c r="RDQ20" s="203"/>
      <c r="RDR20" s="203"/>
      <c r="RDS20" s="203"/>
      <c r="RDT20" s="203"/>
      <c r="RDU20" s="203"/>
      <c r="RDV20" s="203"/>
      <c r="RDW20" s="203"/>
      <c r="RDX20" s="203"/>
      <c r="RDY20" s="203"/>
      <c r="RDZ20" s="203"/>
      <c r="REA20" s="203"/>
      <c r="REB20" s="203"/>
      <c r="REC20" s="203"/>
      <c r="RED20" s="203"/>
      <c r="REE20" s="203"/>
      <c r="REF20" s="203"/>
      <c r="REG20" s="203"/>
      <c r="REH20" s="203"/>
      <c r="REI20" s="203"/>
      <c r="REJ20" s="203"/>
      <c r="REK20" s="203"/>
      <c r="REL20" s="203"/>
      <c r="REM20" s="203"/>
      <c r="REN20" s="203"/>
      <c r="REO20" s="203"/>
      <c r="REP20" s="203"/>
      <c r="REQ20" s="203"/>
      <c r="RER20" s="203"/>
      <c r="RES20" s="203"/>
      <c r="RET20" s="203"/>
      <c r="REU20" s="203"/>
      <c r="REV20" s="203"/>
      <c r="REW20" s="203"/>
      <c r="REX20" s="203"/>
      <c r="REY20" s="203"/>
      <c r="REZ20" s="203"/>
      <c r="RFA20" s="203"/>
      <c r="RFB20" s="203"/>
      <c r="RFC20" s="203"/>
      <c r="RFD20" s="203"/>
      <c r="RFE20" s="203"/>
      <c r="RFF20" s="203"/>
      <c r="RFG20" s="203"/>
      <c r="RFH20" s="203"/>
      <c r="RFI20" s="203"/>
      <c r="RFJ20" s="203"/>
      <c r="RFK20" s="203"/>
      <c r="RFL20" s="203"/>
      <c r="RFM20" s="203"/>
      <c r="RFN20" s="203"/>
      <c r="RFO20" s="203"/>
      <c r="RFP20" s="203"/>
      <c r="RFQ20" s="203"/>
      <c r="RFR20" s="203"/>
      <c r="RFS20" s="203"/>
      <c r="RFT20" s="203"/>
      <c r="RFU20" s="203"/>
      <c r="RFV20" s="203"/>
      <c r="RFW20" s="203"/>
      <c r="RFX20" s="203"/>
      <c r="RFY20" s="203"/>
      <c r="RFZ20" s="203"/>
      <c r="RGA20" s="203"/>
      <c r="RGB20" s="203"/>
      <c r="RGC20" s="203"/>
      <c r="RGD20" s="203"/>
      <c r="RGE20" s="203"/>
      <c r="RGF20" s="203"/>
      <c r="RGG20" s="203"/>
      <c r="RGH20" s="203"/>
      <c r="RGI20" s="203"/>
      <c r="RGJ20" s="203"/>
      <c r="RGK20" s="203"/>
      <c r="RGL20" s="203"/>
      <c r="RGM20" s="203"/>
      <c r="RGN20" s="203"/>
      <c r="RGO20" s="203"/>
      <c r="RGP20" s="203"/>
      <c r="RGQ20" s="203"/>
      <c r="RGR20" s="203"/>
      <c r="RGS20" s="203"/>
      <c r="RGT20" s="203"/>
      <c r="RGU20" s="203"/>
      <c r="RGV20" s="203"/>
      <c r="RGW20" s="203"/>
      <c r="RGX20" s="203"/>
      <c r="RGY20" s="203"/>
      <c r="RGZ20" s="203"/>
      <c r="RHA20" s="203"/>
      <c r="RHB20" s="203"/>
      <c r="RHC20" s="203"/>
      <c r="RHD20" s="203"/>
      <c r="RHE20" s="203"/>
      <c r="RHF20" s="203"/>
      <c r="RHG20" s="203"/>
      <c r="RHH20" s="203"/>
      <c r="RHI20" s="203"/>
      <c r="RHJ20" s="203"/>
      <c r="RHK20" s="203"/>
      <c r="RHL20" s="203"/>
      <c r="RHM20" s="203"/>
      <c r="RHN20" s="203"/>
      <c r="RHO20" s="203"/>
      <c r="RHP20" s="203"/>
      <c r="RHQ20" s="203"/>
      <c r="RHR20" s="203"/>
      <c r="RHS20" s="203"/>
      <c r="RHT20" s="203"/>
      <c r="RHU20" s="203"/>
      <c r="RHV20" s="203"/>
      <c r="RHW20" s="203"/>
      <c r="RHX20" s="203"/>
      <c r="RHY20" s="203"/>
      <c r="RHZ20" s="203"/>
      <c r="RIA20" s="203"/>
      <c r="RIB20" s="203"/>
      <c r="RIC20" s="203"/>
      <c r="RID20" s="203"/>
      <c r="RIE20" s="203"/>
      <c r="RIF20" s="203"/>
      <c r="RIG20" s="203"/>
      <c r="RIH20" s="203"/>
      <c r="RII20" s="203"/>
      <c r="RIJ20" s="203"/>
      <c r="RIK20" s="203"/>
      <c r="RIL20" s="203"/>
      <c r="RIM20" s="203"/>
      <c r="RIN20" s="203"/>
      <c r="RIO20" s="203"/>
      <c r="RIP20" s="203"/>
      <c r="RIQ20" s="203"/>
      <c r="RIR20" s="203"/>
      <c r="RIS20" s="203"/>
      <c r="RIT20" s="203"/>
      <c r="RIU20" s="203"/>
      <c r="RIV20" s="203"/>
      <c r="RIW20" s="203"/>
      <c r="RIX20" s="203"/>
      <c r="RIY20" s="203"/>
      <c r="RIZ20" s="203"/>
      <c r="RJA20" s="203"/>
      <c r="RJB20" s="203"/>
      <c r="RJC20" s="203"/>
      <c r="RJD20" s="203"/>
      <c r="RJE20" s="203"/>
      <c r="RJF20" s="203"/>
      <c r="RJG20" s="203"/>
      <c r="RJH20" s="203"/>
      <c r="RJI20" s="203"/>
      <c r="RJJ20" s="203"/>
      <c r="RJK20" s="203"/>
      <c r="RJL20" s="203"/>
      <c r="RJM20" s="203"/>
      <c r="RJN20" s="203"/>
      <c r="RJO20" s="203"/>
      <c r="RJP20" s="203"/>
      <c r="RJQ20" s="203"/>
      <c r="RJR20" s="203"/>
      <c r="RJS20" s="203"/>
      <c r="RJT20" s="203"/>
      <c r="RJU20" s="203"/>
      <c r="RJV20" s="203"/>
      <c r="RJW20" s="203"/>
      <c r="RJX20" s="203"/>
      <c r="RJY20" s="203"/>
      <c r="RJZ20" s="203"/>
      <c r="RKA20" s="203"/>
      <c r="RKB20" s="203"/>
      <c r="RKC20" s="203"/>
      <c r="RKD20" s="203"/>
      <c r="RKE20" s="203"/>
      <c r="RKF20" s="203"/>
      <c r="RKG20" s="203"/>
      <c r="RKH20" s="203"/>
      <c r="RKI20" s="203"/>
      <c r="RKJ20" s="203"/>
      <c r="RKK20" s="203"/>
      <c r="RKL20" s="203"/>
      <c r="RKM20" s="203"/>
      <c r="RKN20" s="203"/>
      <c r="RKO20" s="203"/>
      <c r="RKP20" s="203"/>
      <c r="RKQ20" s="203"/>
      <c r="RKR20" s="203"/>
      <c r="RKS20" s="203"/>
      <c r="RKT20" s="203"/>
      <c r="RKU20" s="203"/>
      <c r="RKV20" s="203"/>
      <c r="RKW20" s="203"/>
      <c r="RKX20" s="203"/>
      <c r="RKY20" s="203"/>
      <c r="RKZ20" s="203"/>
      <c r="RLA20" s="203"/>
      <c r="RLB20" s="203"/>
      <c r="RLC20" s="203"/>
      <c r="RLD20" s="203"/>
      <c r="RLE20" s="203"/>
      <c r="RLF20" s="203"/>
      <c r="RLG20" s="203"/>
      <c r="RLH20" s="203"/>
      <c r="RLI20" s="203"/>
      <c r="RLJ20" s="203"/>
      <c r="RLK20" s="203"/>
      <c r="RLL20" s="203"/>
      <c r="RLM20" s="203"/>
      <c r="RLN20" s="203"/>
      <c r="RLO20" s="203"/>
      <c r="RLP20" s="203"/>
      <c r="RLQ20" s="203"/>
      <c r="RLR20" s="203"/>
      <c r="RLS20" s="203"/>
      <c r="RLT20" s="203"/>
      <c r="RLU20" s="203"/>
      <c r="RLV20" s="203"/>
      <c r="RLW20" s="203"/>
      <c r="RLX20" s="203"/>
      <c r="RLY20" s="203"/>
      <c r="RLZ20" s="203"/>
      <c r="RMA20" s="203"/>
      <c r="RMB20" s="203"/>
      <c r="RMC20" s="203"/>
      <c r="RMD20" s="203"/>
      <c r="RME20" s="203"/>
      <c r="RMF20" s="203"/>
      <c r="RMG20" s="203"/>
      <c r="RMH20" s="203"/>
      <c r="RMI20" s="203"/>
      <c r="RMJ20" s="203"/>
      <c r="RMK20" s="203"/>
      <c r="RML20" s="203"/>
      <c r="RMM20" s="203"/>
      <c r="RMN20" s="203"/>
      <c r="RMO20" s="203"/>
      <c r="RMP20" s="203"/>
      <c r="RMQ20" s="203"/>
      <c r="RMR20" s="203"/>
      <c r="RMS20" s="203"/>
      <c r="RMT20" s="203"/>
      <c r="RMU20" s="203"/>
      <c r="RMV20" s="203"/>
      <c r="RMW20" s="203"/>
      <c r="RMX20" s="203"/>
      <c r="RMY20" s="203"/>
      <c r="RMZ20" s="203"/>
      <c r="RNA20" s="203"/>
      <c r="RNB20" s="203"/>
      <c r="RNC20" s="203"/>
      <c r="RND20" s="203"/>
      <c r="RNE20" s="203"/>
      <c r="RNF20" s="203"/>
      <c r="RNG20" s="203"/>
      <c r="RNH20" s="203"/>
      <c r="RNI20" s="203"/>
      <c r="RNJ20" s="203"/>
      <c r="RNK20" s="203"/>
      <c r="RNL20" s="203"/>
      <c r="RNM20" s="203"/>
      <c r="RNN20" s="203"/>
      <c r="RNO20" s="203"/>
      <c r="RNP20" s="203"/>
      <c r="RNQ20" s="203"/>
      <c r="RNR20" s="203"/>
      <c r="RNS20" s="203"/>
      <c r="RNT20" s="203"/>
      <c r="RNU20" s="203"/>
      <c r="RNV20" s="203"/>
      <c r="RNW20" s="203"/>
      <c r="RNX20" s="203"/>
      <c r="RNY20" s="203"/>
      <c r="RNZ20" s="203"/>
      <c r="ROA20" s="203"/>
      <c r="ROB20" s="203"/>
      <c r="ROC20" s="203"/>
      <c r="ROD20" s="203"/>
      <c r="ROE20" s="203"/>
      <c r="ROF20" s="203"/>
      <c r="ROG20" s="203"/>
      <c r="ROH20" s="203"/>
      <c r="ROI20" s="203"/>
      <c r="ROJ20" s="203"/>
      <c r="ROK20" s="203"/>
      <c r="ROL20" s="203"/>
      <c r="ROM20" s="203"/>
      <c r="RON20" s="203"/>
      <c r="ROO20" s="203"/>
      <c r="ROP20" s="203"/>
      <c r="ROQ20" s="203"/>
      <c r="ROR20" s="203"/>
      <c r="ROS20" s="203"/>
      <c r="ROT20" s="203"/>
      <c r="ROU20" s="203"/>
      <c r="ROV20" s="203"/>
      <c r="ROW20" s="203"/>
      <c r="ROX20" s="203"/>
      <c r="ROY20" s="203"/>
      <c r="ROZ20" s="203"/>
      <c r="RPA20" s="203"/>
      <c r="RPB20" s="203"/>
      <c r="RPC20" s="203"/>
      <c r="RPD20" s="203"/>
      <c r="RPE20" s="203"/>
      <c r="RPF20" s="203"/>
      <c r="RPG20" s="203"/>
      <c r="RPH20" s="203"/>
      <c r="RPI20" s="203"/>
      <c r="RPJ20" s="203"/>
      <c r="RPK20" s="203"/>
      <c r="RPL20" s="203"/>
      <c r="RPM20" s="203"/>
      <c r="RPN20" s="203"/>
      <c r="RPO20" s="203"/>
      <c r="RPP20" s="203"/>
      <c r="RPQ20" s="203"/>
      <c r="RPR20" s="203"/>
      <c r="RPS20" s="203"/>
      <c r="RPT20" s="203"/>
      <c r="RPU20" s="203"/>
      <c r="RPV20" s="203"/>
      <c r="RPW20" s="203"/>
      <c r="RPX20" s="203"/>
      <c r="RPY20" s="203"/>
      <c r="RPZ20" s="203"/>
      <c r="RQA20" s="203"/>
      <c r="RQB20" s="203"/>
      <c r="RQC20" s="203"/>
      <c r="RQD20" s="203"/>
      <c r="RQE20" s="203"/>
      <c r="RQF20" s="203"/>
      <c r="RQG20" s="203"/>
      <c r="RQH20" s="203"/>
      <c r="RQI20" s="203"/>
      <c r="RQJ20" s="203"/>
      <c r="RQK20" s="203"/>
      <c r="RQL20" s="203"/>
      <c r="RQM20" s="203"/>
      <c r="RQN20" s="203"/>
      <c r="RQO20" s="203"/>
      <c r="RQP20" s="203"/>
      <c r="RQQ20" s="203"/>
      <c r="RQR20" s="203"/>
      <c r="RQS20" s="203"/>
      <c r="RQT20" s="203"/>
      <c r="RQU20" s="203"/>
      <c r="RQV20" s="203"/>
      <c r="RQW20" s="203"/>
      <c r="RQX20" s="203"/>
      <c r="RQY20" s="203"/>
      <c r="RQZ20" s="203"/>
      <c r="RRA20" s="203"/>
      <c r="RRB20" s="203"/>
      <c r="RRC20" s="203"/>
      <c r="RRD20" s="203"/>
      <c r="RRE20" s="203"/>
      <c r="RRF20" s="203"/>
      <c r="RRG20" s="203"/>
      <c r="RRH20" s="203"/>
      <c r="RRI20" s="203"/>
      <c r="RRJ20" s="203"/>
      <c r="RRK20" s="203"/>
      <c r="RRL20" s="203"/>
      <c r="RRM20" s="203"/>
      <c r="RRN20" s="203"/>
      <c r="RRO20" s="203"/>
      <c r="RRP20" s="203"/>
      <c r="RRQ20" s="203"/>
      <c r="RRR20" s="203"/>
      <c r="RRS20" s="203"/>
      <c r="RRT20" s="203"/>
      <c r="RRU20" s="203"/>
      <c r="RRV20" s="203"/>
      <c r="RRW20" s="203"/>
      <c r="RRX20" s="203"/>
      <c r="RRY20" s="203"/>
      <c r="RRZ20" s="203"/>
      <c r="RSA20" s="203"/>
      <c r="RSB20" s="203"/>
      <c r="RSC20" s="203"/>
      <c r="RSD20" s="203"/>
      <c r="RSE20" s="203"/>
      <c r="RSF20" s="203"/>
      <c r="RSG20" s="203"/>
      <c r="RSH20" s="203"/>
      <c r="RSI20" s="203"/>
      <c r="RSJ20" s="203"/>
      <c r="RSK20" s="203"/>
      <c r="RSL20" s="203"/>
      <c r="RSM20" s="203"/>
      <c r="RSN20" s="203"/>
      <c r="RSO20" s="203"/>
      <c r="RSP20" s="203"/>
      <c r="RSQ20" s="203"/>
      <c r="RSR20" s="203"/>
      <c r="RSS20" s="203"/>
      <c r="RST20" s="203"/>
      <c r="RSU20" s="203"/>
      <c r="RSV20" s="203"/>
      <c r="RSW20" s="203"/>
      <c r="RSX20" s="203"/>
      <c r="RSY20" s="203"/>
      <c r="RSZ20" s="203"/>
      <c r="RTA20" s="203"/>
      <c r="RTB20" s="203"/>
      <c r="RTC20" s="203"/>
      <c r="RTD20" s="203"/>
      <c r="RTE20" s="203"/>
      <c r="RTF20" s="203"/>
      <c r="RTG20" s="203"/>
      <c r="RTH20" s="203"/>
      <c r="RTI20" s="203"/>
      <c r="RTJ20" s="203"/>
      <c r="RTK20" s="203"/>
      <c r="RTL20" s="203"/>
      <c r="RTM20" s="203"/>
      <c r="RTN20" s="203"/>
      <c r="RTO20" s="203"/>
      <c r="RTP20" s="203"/>
      <c r="RTQ20" s="203"/>
      <c r="RTR20" s="203"/>
      <c r="RTS20" s="203"/>
      <c r="RTT20" s="203"/>
      <c r="RTU20" s="203"/>
      <c r="RTV20" s="203"/>
      <c r="RTW20" s="203"/>
      <c r="RTX20" s="203"/>
      <c r="RTY20" s="203"/>
      <c r="RTZ20" s="203"/>
      <c r="RUA20" s="203"/>
      <c r="RUB20" s="203"/>
      <c r="RUC20" s="203"/>
      <c r="RUD20" s="203"/>
      <c r="RUE20" s="203"/>
      <c r="RUF20" s="203"/>
      <c r="RUG20" s="203"/>
      <c r="RUH20" s="203"/>
      <c r="RUI20" s="203"/>
      <c r="RUJ20" s="203"/>
      <c r="RUK20" s="203"/>
      <c r="RUL20" s="203"/>
      <c r="RUM20" s="203"/>
      <c r="RUN20" s="203"/>
      <c r="RUO20" s="203"/>
      <c r="RUP20" s="203"/>
      <c r="RUQ20" s="203"/>
      <c r="RUR20" s="203"/>
      <c r="RUS20" s="203"/>
      <c r="RUT20" s="203"/>
      <c r="RUU20" s="203"/>
      <c r="RUV20" s="203"/>
      <c r="RUW20" s="203"/>
      <c r="RUX20" s="203"/>
      <c r="RUY20" s="203"/>
      <c r="RUZ20" s="203"/>
      <c r="RVA20" s="203"/>
      <c r="RVB20" s="203"/>
      <c r="RVC20" s="203"/>
      <c r="RVD20" s="203"/>
      <c r="RVE20" s="203"/>
      <c r="RVF20" s="203"/>
      <c r="RVG20" s="203"/>
      <c r="RVH20" s="203"/>
      <c r="RVI20" s="203"/>
      <c r="RVJ20" s="203"/>
      <c r="RVK20" s="203"/>
      <c r="RVL20" s="203"/>
      <c r="RVM20" s="203"/>
      <c r="RVN20" s="203"/>
      <c r="RVO20" s="203"/>
      <c r="RVP20" s="203"/>
      <c r="RVQ20" s="203"/>
      <c r="RVR20" s="203"/>
      <c r="RVS20" s="203"/>
      <c r="RVT20" s="203"/>
      <c r="RVU20" s="203"/>
      <c r="RVV20" s="203"/>
      <c r="RVW20" s="203"/>
      <c r="RVX20" s="203"/>
      <c r="RVY20" s="203"/>
      <c r="RVZ20" s="203"/>
      <c r="RWA20" s="203"/>
      <c r="RWB20" s="203"/>
      <c r="RWC20" s="203"/>
      <c r="RWD20" s="203"/>
      <c r="RWE20" s="203"/>
      <c r="RWF20" s="203"/>
      <c r="RWG20" s="203"/>
      <c r="RWH20" s="203"/>
      <c r="RWI20" s="203"/>
      <c r="RWJ20" s="203"/>
      <c r="RWK20" s="203"/>
      <c r="RWL20" s="203"/>
      <c r="RWM20" s="203"/>
      <c r="RWN20" s="203"/>
      <c r="RWO20" s="203"/>
      <c r="RWP20" s="203"/>
      <c r="RWQ20" s="203"/>
      <c r="RWR20" s="203"/>
      <c r="RWS20" s="203"/>
      <c r="RWT20" s="203"/>
      <c r="RWU20" s="203"/>
      <c r="RWV20" s="203"/>
      <c r="RWW20" s="203"/>
      <c r="RWX20" s="203"/>
      <c r="RWY20" s="203"/>
      <c r="RWZ20" s="203"/>
      <c r="RXA20" s="203"/>
      <c r="RXB20" s="203"/>
      <c r="RXC20" s="203"/>
      <c r="RXD20" s="203"/>
      <c r="RXE20" s="203"/>
      <c r="RXF20" s="203"/>
      <c r="RXG20" s="203"/>
      <c r="RXH20" s="203"/>
      <c r="RXI20" s="203"/>
      <c r="RXJ20" s="203"/>
      <c r="RXK20" s="203"/>
      <c r="RXL20" s="203"/>
      <c r="RXM20" s="203"/>
      <c r="RXN20" s="203"/>
      <c r="RXO20" s="203"/>
      <c r="RXP20" s="203"/>
      <c r="RXQ20" s="203"/>
      <c r="RXR20" s="203"/>
      <c r="RXS20" s="203"/>
      <c r="RXT20" s="203"/>
      <c r="RXU20" s="203"/>
      <c r="RXV20" s="203"/>
      <c r="RXW20" s="203"/>
      <c r="RXX20" s="203"/>
      <c r="RXY20" s="203"/>
      <c r="RXZ20" s="203"/>
      <c r="RYA20" s="203"/>
      <c r="RYB20" s="203"/>
      <c r="RYC20" s="203"/>
      <c r="RYD20" s="203"/>
      <c r="RYE20" s="203"/>
      <c r="RYF20" s="203"/>
      <c r="RYG20" s="203"/>
      <c r="RYH20" s="203"/>
      <c r="RYI20" s="203"/>
      <c r="RYJ20" s="203"/>
      <c r="RYK20" s="203"/>
      <c r="RYL20" s="203"/>
      <c r="RYM20" s="203"/>
      <c r="RYN20" s="203"/>
      <c r="RYO20" s="203"/>
      <c r="RYP20" s="203"/>
      <c r="RYQ20" s="203"/>
      <c r="RYR20" s="203"/>
      <c r="RYS20" s="203"/>
      <c r="RYT20" s="203"/>
      <c r="RYU20" s="203"/>
      <c r="RYV20" s="203"/>
      <c r="RYW20" s="203"/>
      <c r="RYX20" s="203"/>
      <c r="RYY20" s="203"/>
      <c r="RYZ20" s="203"/>
      <c r="RZA20" s="203"/>
      <c r="RZB20" s="203"/>
      <c r="RZC20" s="203"/>
      <c r="RZD20" s="203"/>
      <c r="RZE20" s="203"/>
      <c r="RZF20" s="203"/>
      <c r="RZG20" s="203"/>
      <c r="RZH20" s="203"/>
      <c r="RZI20" s="203"/>
      <c r="RZJ20" s="203"/>
      <c r="RZK20" s="203"/>
      <c r="RZL20" s="203"/>
      <c r="RZM20" s="203"/>
      <c r="RZN20" s="203"/>
      <c r="RZO20" s="203"/>
      <c r="RZP20" s="203"/>
      <c r="RZQ20" s="203"/>
      <c r="RZR20" s="203"/>
      <c r="RZS20" s="203"/>
      <c r="RZT20" s="203"/>
      <c r="RZU20" s="203"/>
      <c r="RZV20" s="203"/>
      <c r="RZW20" s="203"/>
      <c r="RZX20" s="203"/>
      <c r="RZY20" s="203"/>
      <c r="RZZ20" s="203"/>
      <c r="SAA20" s="203"/>
      <c r="SAB20" s="203"/>
      <c r="SAC20" s="203"/>
      <c r="SAD20" s="203"/>
      <c r="SAE20" s="203"/>
      <c r="SAF20" s="203"/>
      <c r="SAG20" s="203"/>
      <c r="SAH20" s="203"/>
      <c r="SAI20" s="203"/>
      <c r="SAJ20" s="203"/>
      <c r="SAK20" s="203"/>
      <c r="SAL20" s="203"/>
      <c r="SAM20" s="203"/>
      <c r="SAN20" s="203"/>
      <c r="SAO20" s="203"/>
      <c r="SAP20" s="203"/>
      <c r="SAQ20" s="203"/>
      <c r="SAR20" s="203"/>
      <c r="SAS20" s="203"/>
      <c r="SAT20" s="203"/>
      <c r="SAU20" s="203"/>
      <c r="SAV20" s="203"/>
      <c r="SAW20" s="203"/>
      <c r="SAX20" s="203"/>
      <c r="SAY20" s="203"/>
      <c r="SAZ20" s="203"/>
      <c r="SBA20" s="203"/>
      <c r="SBB20" s="203"/>
      <c r="SBC20" s="203"/>
      <c r="SBD20" s="203"/>
      <c r="SBE20" s="203"/>
      <c r="SBF20" s="203"/>
      <c r="SBG20" s="203"/>
      <c r="SBH20" s="203"/>
      <c r="SBI20" s="203"/>
      <c r="SBJ20" s="203"/>
      <c r="SBK20" s="203"/>
      <c r="SBL20" s="203"/>
      <c r="SBM20" s="203"/>
      <c r="SBN20" s="203"/>
      <c r="SBO20" s="203"/>
      <c r="SBP20" s="203"/>
      <c r="SBQ20" s="203"/>
      <c r="SBR20" s="203"/>
      <c r="SBS20" s="203"/>
      <c r="SBT20" s="203"/>
      <c r="SBU20" s="203"/>
      <c r="SBV20" s="203"/>
      <c r="SBW20" s="203"/>
      <c r="SBX20" s="203"/>
      <c r="SBY20" s="203"/>
      <c r="SBZ20" s="203"/>
      <c r="SCA20" s="203"/>
      <c r="SCB20" s="203"/>
      <c r="SCC20" s="203"/>
      <c r="SCD20" s="203"/>
      <c r="SCE20" s="203"/>
      <c r="SCF20" s="203"/>
      <c r="SCG20" s="203"/>
      <c r="SCH20" s="203"/>
      <c r="SCI20" s="203"/>
      <c r="SCJ20" s="203"/>
      <c r="SCK20" s="203"/>
      <c r="SCL20" s="203"/>
      <c r="SCM20" s="203"/>
      <c r="SCN20" s="203"/>
      <c r="SCO20" s="203"/>
      <c r="SCP20" s="203"/>
      <c r="SCQ20" s="203"/>
      <c r="SCR20" s="203"/>
      <c r="SCS20" s="203"/>
      <c r="SCT20" s="203"/>
      <c r="SCU20" s="203"/>
      <c r="SCV20" s="203"/>
      <c r="SCW20" s="203"/>
      <c r="SCX20" s="203"/>
      <c r="SCY20" s="203"/>
      <c r="SCZ20" s="203"/>
      <c r="SDA20" s="203"/>
      <c r="SDB20" s="203"/>
      <c r="SDC20" s="203"/>
      <c r="SDD20" s="203"/>
      <c r="SDE20" s="203"/>
      <c r="SDF20" s="203"/>
      <c r="SDG20" s="203"/>
      <c r="SDH20" s="203"/>
      <c r="SDI20" s="203"/>
      <c r="SDJ20" s="203"/>
      <c r="SDK20" s="203"/>
      <c r="SDL20" s="203"/>
      <c r="SDM20" s="203"/>
      <c r="SDN20" s="203"/>
      <c r="SDO20" s="203"/>
      <c r="SDP20" s="203"/>
      <c r="SDQ20" s="203"/>
      <c r="SDR20" s="203"/>
      <c r="SDS20" s="203"/>
      <c r="SDT20" s="203"/>
      <c r="SDU20" s="203"/>
      <c r="SDV20" s="203"/>
      <c r="SDW20" s="203"/>
      <c r="SDX20" s="203"/>
      <c r="SDY20" s="203"/>
      <c r="SDZ20" s="203"/>
      <c r="SEA20" s="203"/>
      <c r="SEB20" s="203"/>
      <c r="SEC20" s="203"/>
      <c r="SED20" s="203"/>
      <c r="SEE20" s="203"/>
      <c r="SEF20" s="203"/>
      <c r="SEG20" s="203"/>
      <c r="SEH20" s="203"/>
      <c r="SEI20" s="203"/>
      <c r="SEJ20" s="203"/>
      <c r="SEK20" s="203"/>
      <c r="SEL20" s="203"/>
      <c r="SEM20" s="203"/>
      <c r="SEN20" s="203"/>
      <c r="SEO20" s="203"/>
      <c r="SEP20" s="203"/>
      <c r="SEQ20" s="203"/>
      <c r="SER20" s="203"/>
      <c r="SES20" s="203"/>
      <c r="SET20" s="203"/>
      <c r="SEU20" s="203"/>
      <c r="SEV20" s="203"/>
      <c r="SEW20" s="203"/>
      <c r="SEX20" s="203"/>
      <c r="SEY20" s="203"/>
      <c r="SEZ20" s="203"/>
      <c r="SFA20" s="203"/>
      <c r="SFB20" s="203"/>
      <c r="SFC20" s="203"/>
      <c r="SFD20" s="203"/>
      <c r="SFE20" s="203"/>
      <c r="SFF20" s="203"/>
      <c r="SFG20" s="203"/>
      <c r="SFH20" s="203"/>
      <c r="SFI20" s="203"/>
      <c r="SFJ20" s="203"/>
      <c r="SFK20" s="203"/>
      <c r="SFL20" s="203"/>
      <c r="SFM20" s="203"/>
      <c r="SFN20" s="203"/>
      <c r="SFO20" s="203"/>
      <c r="SFP20" s="203"/>
      <c r="SFQ20" s="203"/>
      <c r="SFR20" s="203"/>
      <c r="SFS20" s="203"/>
      <c r="SFT20" s="203"/>
      <c r="SFU20" s="203"/>
      <c r="SFV20" s="203"/>
      <c r="SFW20" s="203"/>
      <c r="SFX20" s="203"/>
      <c r="SFY20" s="203"/>
      <c r="SFZ20" s="203"/>
      <c r="SGA20" s="203"/>
      <c r="SGB20" s="203"/>
      <c r="SGC20" s="203"/>
      <c r="SGD20" s="203"/>
      <c r="SGE20" s="203"/>
      <c r="SGF20" s="203"/>
      <c r="SGG20" s="203"/>
      <c r="SGH20" s="203"/>
      <c r="SGI20" s="203"/>
      <c r="SGJ20" s="203"/>
      <c r="SGK20" s="203"/>
      <c r="SGL20" s="203"/>
      <c r="SGM20" s="203"/>
      <c r="SGN20" s="203"/>
      <c r="SGO20" s="203"/>
      <c r="SGP20" s="203"/>
      <c r="SGQ20" s="203"/>
      <c r="SGR20" s="203"/>
      <c r="SGS20" s="203"/>
      <c r="SGT20" s="203"/>
      <c r="SGU20" s="203"/>
      <c r="SGV20" s="203"/>
      <c r="SGW20" s="203"/>
      <c r="SGX20" s="203"/>
      <c r="SGY20" s="203"/>
      <c r="SGZ20" s="203"/>
      <c r="SHA20" s="203"/>
      <c r="SHB20" s="203"/>
      <c r="SHC20" s="203"/>
      <c r="SHD20" s="203"/>
      <c r="SHE20" s="203"/>
      <c r="SHF20" s="203"/>
      <c r="SHG20" s="203"/>
      <c r="SHH20" s="203"/>
      <c r="SHI20" s="203"/>
      <c r="SHJ20" s="203"/>
      <c r="SHK20" s="203"/>
      <c r="SHL20" s="203"/>
      <c r="SHM20" s="203"/>
      <c r="SHN20" s="203"/>
      <c r="SHO20" s="203"/>
      <c r="SHP20" s="203"/>
      <c r="SHQ20" s="203"/>
      <c r="SHR20" s="203"/>
      <c r="SHS20" s="203"/>
      <c r="SHT20" s="203"/>
      <c r="SHU20" s="203"/>
      <c r="SHV20" s="203"/>
      <c r="SHW20" s="203"/>
      <c r="SHX20" s="203"/>
      <c r="SHY20" s="203"/>
      <c r="SHZ20" s="203"/>
      <c r="SIA20" s="203"/>
      <c r="SIB20" s="203"/>
      <c r="SIC20" s="203"/>
      <c r="SID20" s="203"/>
      <c r="SIE20" s="203"/>
      <c r="SIF20" s="203"/>
      <c r="SIG20" s="203"/>
      <c r="SIH20" s="203"/>
      <c r="SII20" s="203"/>
      <c r="SIJ20" s="203"/>
      <c r="SIK20" s="203"/>
      <c r="SIL20" s="203"/>
      <c r="SIM20" s="203"/>
      <c r="SIN20" s="203"/>
      <c r="SIO20" s="203"/>
      <c r="SIP20" s="203"/>
      <c r="SIQ20" s="203"/>
      <c r="SIR20" s="203"/>
      <c r="SIS20" s="203"/>
      <c r="SIT20" s="203"/>
      <c r="SIU20" s="203"/>
      <c r="SIV20" s="203"/>
      <c r="SIW20" s="203"/>
      <c r="SIX20" s="203"/>
      <c r="SIY20" s="203"/>
      <c r="SIZ20" s="203"/>
      <c r="SJA20" s="203"/>
      <c r="SJB20" s="203"/>
      <c r="SJC20" s="203"/>
      <c r="SJD20" s="203"/>
      <c r="SJE20" s="203"/>
      <c r="SJF20" s="203"/>
      <c r="SJG20" s="203"/>
      <c r="SJH20" s="203"/>
      <c r="SJI20" s="203"/>
      <c r="SJJ20" s="203"/>
      <c r="SJK20" s="203"/>
      <c r="SJL20" s="203"/>
      <c r="SJM20" s="203"/>
      <c r="SJN20" s="203"/>
      <c r="SJO20" s="203"/>
      <c r="SJP20" s="203"/>
      <c r="SJQ20" s="203"/>
      <c r="SJR20" s="203"/>
      <c r="SJS20" s="203"/>
      <c r="SJT20" s="203"/>
      <c r="SJU20" s="203"/>
      <c r="SJV20" s="203"/>
      <c r="SJW20" s="203"/>
      <c r="SJX20" s="203"/>
      <c r="SJY20" s="203"/>
      <c r="SJZ20" s="203"/>
      <c r="SKA20" s="203"/>
      <c r="SKB20" s="203"/>
      <c r="SKC20" s="203"/>
      <c r="SKD20" s="203"/>
      <c r="SKE20" s="203"/>
      <c r="SKF20" s="203"/>
      <c r="SKG20" s="203"/>
      <c r="SKH20" s="203"/>
      <c r="SKI20" s="203"/>
      <c r="SKJ20" s="203"/>
      <c r="SKK20" s="203"/>
      <c r="SKL20" s="203"/>
      <c r="SKM20" s="203"/>
      <c r="SKN20" s="203"/>
      <c r="SKO20" s="203"/>
      <c r="SKP20" s="203"/>
      <c r="SKQ20" s="203"/>
      <c r="SKR20" s="203"/>
      <c r="SKS20" s="203"/>
      <c r="SKT20" s="203"/>
      <c r="SKU20" s="203"/>
      <c r="SKV20" s="203"/>
      <c r="SKW20" s="203"/>
      <c r="SKX20" s="203"/>
      <c r="SKY20" s="203"/>
      <c r="SKZ20" s="203"/>
      <c r="SLA20" s="203"/>
      <c r="SLB20" s="203"/>
      <c r="SLC20" s="203"/>
      <c r="SLD20" s="203"/>
      <c r="SLE20" s="203"/>
      <c r="SLF20" s="203"/>
      <c r="SLG20" s="203"/>
      <c r="SLH20" s="203"/>
      <c r="SLI20" s="203"/>
      <c r="SLJ20" s="203"/>
      <c r="SLK20" s="203"/>
      <c r="SLL20" s="203"/>
      <c r="SLM20" s="203"/>
      <c r="SLN20" s="203"/>
      <c r="SLO20" s="203"/>
      <c r="SLP20" s="203"/>
      <c r="SLQ20" s="203"/>
      <c r="SLR20" s="203"/>
      <c r="SLS20" s="203"/>
      <c r="SLT20" s="203"/>
      <c r="SLU20" s="203"/>
      <c r="SLV20" s="203"/>
      <c r="SLW20" s="203"/>
      <c r="SLX20" s="203"/>
      <c r="SLY20" s="203"/>
      <c r="SLZ20" s="203"/>
      <c r="SMA20" s="203"/>
      <c r="SMB20" s="203"/>
      <c r="SMC20" s="203"/>
      <c r="SMD20" s="203"/>
      <c r="SME20" s="203"/>
      <c r="SMF20" s="203"/>
      <c r="SMG20" s="203"/>
      <c r="SMH20" s="203"/>
      <c r="SMI20" s="203"/>
      <c r="SMJ20" s="203"/>
      <c r="SMK20" s="203"/>
      <c r="SML20" s="203"/>
      <c r="SMM20" s="203"/>
      <c r="SMN20" s="203"/>
      <c r="SMO20" s="203"/>
      <c r="SMP20" s="203"/>
      <c r="SMQ20" s="203"/>
      <c r="SMR20" s="203"/>
      <c r="SMS20" s="203"/>
      <c r="SMT20" s="203"/>
      <c r="SMU20" s="203"/>
      <c r="SMV20" s="203"/>
      <c r="SMW20" s="203"/>
      <c r="SMX20" s="203"/>
      <c r="SMY20" s="203"/>
      <c r="SMZ20" s="203"/>
      <c r="SNA20" s="203"/>
      <c r="SNB20" s="203"/>
      <c r="SNC20" s="203"/>
      <c r="SND20" s="203"/>
      <c r="SNE20" s="203"/>
      <c r="SNF20" s="203"/>
      <c r="SNG20" s="203"/>
      <c r="SNH20" s="203"/>
      <c r="SNI20" s="203"/>
      <c r="SNJ20" s="203"/>
      <c r="SNK20" s="203"/>
      <c r="SNL20" s="203"/>
      <c r="SNM20" s="203"/>
      <c r="SNN20" s="203"/>
      <c r="SNO20" s="203"/>
      <c r="SNP20" s="203"/>
      <c r="SNQ20" s="203"/>
      <c r="SNR20" s="203"/>
      <c r="SNS20" s="203"/>
      <c r="SNT20" s="203"/>
      <c r="SNU20" s="203"/>
      <c r="SNV20" s="203"/>
      <c r="SNW20" s="203"/>
      <c r="SNX20" s="203"/>
      <c r="SNY20" s="203"/>
      <c r="SNZ20" s="203"/>
      <c r="SOA20" s="203"/>
      <c r="SOB20" s="203"/>
      <c r="SOC20" s="203"/>
      <c r="SOD20" s="203"/>
      <c r="SOE20" s="203"/>
      <c r="SOF20" s="203"/>
      <c r="SOG20" s="203"/>
      <c r="SOH20" s="203"/>
      <c r="SOI20" s="203"/>
      <c r="SOJ20" s="203"/>
      <c r="SOK20" s="203"/>
      <c r="SOL20" s="203"/>
      <c r="SOM20" s="203"/>
      <c r="SON20" s="203"/>
      <c r="SOO20" s="203"/>
      <c r="SOP20" s="203"/>
      <c r="SOQ20" s="203"/>
      <c r="SOR20" s="203"/>
      <c r="SOS20" s="203"/>
      <c r="SOT20" s="203"/>
      <c r="SOU20" s="203"/>
      <c r="SOV20" s="203"/>
      <c r="SOW20" s="203"/>
      <c r="SOX20" s="203"/>
      <c r="SOY20" s="203"/>
      <c r="SOZ20" s="203"/>
      <c r="SPA20" s="203"/>
      <c r="SPB20" s="203"/>
      <c r="SPC20" s="203"/>
      <c r="SPD20" s="203"/>
      <c r="SPE20" s="203"/>
      <c r="SPF20" s="203"/>
      <c r="SPG20" s="203"/>
      <c r="SPH20" s="203"/>
      <c r="SPI20" s="203"/>
      <c r="SPJ20" s="203"/>
      <c r="SPK20" s="203"/>
      <c r="SPL20" s="203"/>
      <c r="SPM20" s="203"/>
      <c r="SPN20" s="203"/>
      <c r="SPO20" s="203"/>
      <c r="SPP20" s="203"/>
      <c r="SPQ20" s="203"/>
      <c r="SPR20" s="203"/>
      <c r="SPS20" s="203"/>
      <c r="SPT20" s="203"/>
      <c r="SPU20" s="203"/>
      <c r="SPV20" s="203"/>
      <c r="SPW20" s="203"/>
      <c r="SPX20" s="203"/>
      <c r="SPY20" s="203"/>
      <c r="SPZ20" s="203"/>
      <c r="SQA20" s="203"/>
      <c r="SQB20" s="203"/>
      <c r="SQC20" s="203"/>
      <c r="SQD20" s="203"/>
      <c r="SQE20" s="203"/>
      <c r="SQF20" s="203"/>
      <c r="SQG20" s="203"/>
      <c r="SQH20" s="203"/>
      <c r="SQI20" s="203"/>
      <c r="SQJ20" s="203"/>
      <c r="SQK20" s="203"/>
      <c r="SQL20" s="203"/>
      <c r="SQM20" s="203"/>
      <c r="SQN20" s="203"/>
      <c r="SQO20" s="203"/>
      <c r="SQP20" s="203"/>
      <c r="SQQ20" s="203"/>
      <c r="SQR20" s="203"/>
      <c r="SQS20" s="203"/>
      <c r="SQT20" s="203"/>
      <c r="SQU20" s="203"/>
      <c r="SQV20" s="203"/>
      <c r="SQW20" s="203"/>
      <c r="SQX20" s="203"/>
      <c r="SQY20" s="203"/>
      <c r="SQZ20" s="203"/>
      <c r="SRA20" s="203"/>
      <c r="SRB20" s="203"/>
      <c r="SRC20" s="203"/>
      <c r="SRD20" s="203"/>
      <c r="SRE20" s="203"/>
      <c r="SRF20" s="203"/>
      <c r="SRG20" s="203"/>
      <c r="SRH20" s="203"/>
      <c r="SRI20" s="203"/>
      <c r="SRJ20" s="203"/>
      <c r="SRK20" s="203"/>
      <c r="SRL20" s="203"/>
      <c r="SRM20" s="203"/>
      <c r="SRN20" s="203"/>
      <c r="SRO20" s="203"/>
      <c r="SRP20" s="203"/>
      <c r="SRQ20" s="203"/>
      <c r="SRR20" s="203"/>
      <c r="SRS20" s="203"/>
      <c r="SRT20" s="203"/>
      <c r="SRU20" s="203"/>
      <c r="SRV20" s="203"/>
      <c r="SRW20" s="203"/>
      <c r="SRX20" s="203"/>
      <c r="SRY20" s="203"/>
      <c r="SRZ20" s="203"/>
      <c r="SSA20" s="203"/>
      <c r="SSB20" s="203"/>
      <c r="SSC20" s="203"/>
      <c r="SSD20" s="203"/>
      <c r="SSE20" s="203"/>
      <c r="SSF20" s="203"/>
      <c r="SSG20" s="203"/>
      <c r="SSH20" s="203"/>
      <c r="SSI20" s="203"/>
      <c r="SSJ20" s="203"/>
      <c r="SSK20" s="203"/>
      <c r="SSL20" s="203"/>
      <c r="SSM20" s="203"/>
      <c r="SSN20" s="203"/>
      <c r="SSO20" s="203"/>
      <c r="SSP20" s="203"/>
      <c r="SSQ20" s="203"/>
      <c r="SSR20" s="203"/>
      <c r="SSS20" s="203"/>
      <c r="SST20" s="203"/>
      <c r="SSU20" s="203"/>
      <c r="SSV20" s="203"/>
      <c r="SSW20" s="203"/>
      <c r="SSX20" s="203"/>
      <c r="SSY20" s="203"/>
      <c r="SSZ20" s="203"/>
      <c r="STA20" s="203"/>
      <c r="STB20" s="203"/>
      <c r="STC20" s="203"/>
      <c r="STD20" s="203"/>
      <c r="STE20" s="203"/>
      <c r="STF20" s="203"/>
      <c r="STG20" s="203"/>
      <c r="STH20" s="203"/>
      <c r="STI20" s="203"/>
      <c r="STJ20" s="203"/>
      <c r="STK20" s="203"/>
      <c r="STL20" s="203"/>
      <c r="STM20" s="203"/>
      <c r="STN20" s="203"/>
      <c r="STO20" s="203"/>
      <c r="STP20" s="203"/>
      <c r="STQ20" s="203"/>
      <c r="STR20" s="203"/>
      <c r="STS20" s="203"/>
      <c r="STT20" s="203"/>
      <c r="STU20" s="203"/>
      <c r="STV20" s="203"/>
      <c r="STW20" s="203"/>
      <c r="STX20" s="203"/>
      <c r="STY20" s="203"/>
      <c r="STZ20" s="203"/>
      <c r="SUA20" s="203"/>
      <c r="SUB20" s="203"/>
      <c r="SUC20" s="203"/>
      <c r="SUD20" s="203"/>
      <c r="SUE20" s="203"/>
      <c r="SUF20" s="203"/>
      <c r="SUG20" s="203"/>
      <c r="SUH20" s="203"/>
      <c r="SUI20" s="203"/>
      <c r="SUJ20" s="203"/>
      <c r="SUK20" s="203"/>
      <c r="SUL20" s="203"/>
      <c r="SUM20" s="203"/>
      <c r="SUN20" s="203"/>
      <c r="SUO20" s="203"/>
      <c r="SUP20" s="203"/>
      <c r="SUQ20" s="203"/>
      <c r="SUR20" s="203"/>
      <c r="SUS20" s="203"/>
      <c r="SUT20" s="203"/>
      <c r="SUU20" s="203"/>
      <c r="SUV20" s="203"/>
      <c r="SUW20" s="203"/>
      <c r="SUX20" s="203"/>
      <c r="SUY20" s="203"/>
      <c r="SUZ20" s="203"/>
      <c r="SVA20" s="203"/>
      <c r="SVB20" s="203"/>
      <c r="SVC20" s="203"/>
      <c r="SVD20" s="203"/>
      <c r="SVE20" s="203"/>
      <c r="SVF20" s="203"/>
      <c r="SVG20" s="203"/>
      <c r="SVH20" s="203"/>
      <c r="SVI20" s="203"/>
      <c r="SVJ20" s="203"/>
      <c r="SVK20" s="203"/>
      <c r="SVL20" s="203"/>
      <c r="SVM20" s="203"/>
      <c r="SVN20" s="203"/>
      <c r="SVO20" s="203"/>
      <c r="SVP20" s="203"/>
      <c r="SVQ20" s="203"/>
      <c r="SVR20" s="203"/>
      <c r="SVS20" s="203"/>
      <c r="SVT20" s="203"/>
      <c r="SVU20" s="203"/>
      <c r="SVV20" s="203"/>
      <c r="SVW20" s="203"/>
      <c r="SVX20" s="203"/>
      <c r="SVY20" s="203"/>
      <c r="SVZ20" s="203"/>
      <c r="SWA20" s="203"/>
      <c r="SWB20" s="203"/>
      <c r="SWC20" s="203"/>
      <c r="SWD20" s="203"/>
      <c r="SWE20" s="203"/>
      <c r="SWF20" s="203"/>
      <c r="SWG20" s="203"/>
      <c r="SWH20" s="203"/>
      <c r="SWI20" s="203"/>
      <c r="SWJ20" s="203"/>
      <c r="SWK20" s="203"/>
      <c r="SWL20" s="203"/>
      <c r="SWM20" s="203"/>
      <c r="SWN20" s="203"/>
      <c r="SWO20" s="203"/>
      <c r="SWP20" s="203"/>
      <c r="SWQ20" s="203"/>
      <c r="SWR20" s="203"/>
      <c r="SWS20" s="203"/>
      <c r="SWT20" s="203"/>
      <c r="SWU20" s="203"/>
      <c r="SWV20" s="203"/>
      <c r="SWW20" s="203"/>
      <c r="SWX20" s="203"/>
      <c r="SWY20" s="203"/>
      <c r="SWZ20" s="203"/>
      <c r="SXA20" s="203"/>
      <c r="SXB20" s="203"/>
      <c r="SXC20" s="203"/>
      <c r="SXD20" s="203"/>
      <c r="SXE20" s="203"/>
      <c r="SXF20" s="203"/>
      <c r="SXG20" s="203"/>
      <c r="SXH20" s="203"/>
      <c r="SXI20" s="203"/>
      <c r="SXJ20" s="203"/>
      <c r="SXK20" s="203"/>
      <c r="SXL20" s="203"/>
      <c r="SXM20" s="203"/>
      <c r="SXN20" s="203"/>
      <c r="SXO20" s="203"/>
      <c r="SXP20" s="203"/>
      <c r="SXQ20" s="203"/>
      <c r="SXR20" s="203"/>
      <c r="SXS20" s="203"/>
      <c r="SXT20" s="203"/>
      <c r="SXU20" s="203"/>
      <c r="SXV20" s="203"/>
      <c r="SXW20" s="203"/>
      <c r="SXX20" s="203"/>
      <c r="SXY20" s="203"/>
      <c r="SXZ20" s="203"/>
      <c r="SYA20" s="203"/>
      <c r="SYB20" s="203"/>
      <c r="SYC20" s="203"/>
      <c r="SYD20" s="203"/>
      <c r="SYE20" s="203"/>
      <c r="SYF20" s="203"/>
      <c r="SYG20" s="203"/>
      <c r="SYH20" s="203"/>
      <c r="SYI20" s="203"/>
      <c r="SYJ20" s="203"/>
      <c r="SYK20" s="203"/>
      <c r="SYL20" s="203"/>
      <c r="SYM20" s="203"/>
      <c r="SYN20" s="203"/>
      <c r="SYO20" s="203"/>
      <c r="SYP20" s="203"/>
      <c r="SYQ20" s="203"/>
      <c r="SYR20" s="203"/>
      <c r="SYS20" s="203"/>
      <c r="SYT20" s="203"/>
      <c r="SYU20" s="203"/>
      <c r="SYV20" s="203"/>
      <c r="SYW20" s="203"/>
      <c r="SYX20" s="203"/>
      <c r="SYY20" s="203"/>
      <c r="SYZ20" s="203"/>
      <c r="SZA20" s="203"/>
      <c r="SZB20" s="203"/>
      <c r="SZC20" s="203"/>
      <c r="SZD20" s="203"/>
      <c r="SZE20" s="203"/>
      <c r="SZF20" s="203"/>
      <c r="SZG20" s="203"/>
      <c r="SZH20" s="203"/>
      <c r="SZI20" s="203"/>
      <c r="SZJ20" s="203"/>
      <c r="SZK20" s="203"/>
      <c r="SZL20" s="203"/>
      <c r="SZM20" s="203"/>
      <c r="SZN20" s="203"/>
      <c r="SZO20" s="203"/>
      <c r="SZP20" s="203"/>
      <c r="SZQ20" s="203"/>
      <c r="SZR20" s="203"/>
      <c r="SZS20" s="203"/>
      <c r="SZT20" s="203"/>
      <c r="SZU20" s="203"/>
      <c r="SZV20" s="203"/>
      <c r="SZW20" s="203"/>
      <c r="SZX20" s="203"/>
      <c r="SZY20" s="203"/>
      <c r="SZZ20" s="203"/>
      <c r="TAA20" s="203"/>
      <c r="TAB20" s="203"/>
      <c r="TAC20" s="203"/>
      <c r="TAD20" s="203"/>
      <c r="TAE20" s="203"/>
      <c r="TAF20" s="203"/>
      <c r="TAG20" s="203"/>
      <c r="TAH20" s="203"/>
      <c r="TAI20" s="203"/>
      <c r="TAJ20" s="203"/>
      <c r="TAK20" s="203"/>
      <c r="TAL20" s="203"/>
      <c r="TAM20" s="203"/>
      <c r="TAN20" s="203"/>
      <c r="TAO20" s="203"/>
      <c r="TAP20" s="203"/>
      <c r="TAQ20" s="203"/>
      <c r="TAR20" s="203"/>
      <c r="TAS20" s="203"/>
      <c r="TAT20" s="203"/>
      <c r="TAU20" s="203"/>
      <c r="TAV20" s="203"/>
      <c r="TAW20" s="203"/>
      <c r="TAX20" s="203"/>
      <c r="TAY20" s="203"/>
      <c r="TAZ20" s="203"/>
      <c r="TBA20" s="203"/>
      <c r="TBB20" s="203"/>
      <c r="TBC20" s="203"/>
      <c r="TBD20" s="203"/>
      <c r="TBE20" s="203"/>
      <c r="TBF20" s="203"/>
      <c r="TBG20" s="203"/>
      <c r="TBH20" s="203"/>
      <c r="TBI20" s="203"/>
      <c r="TBJ20" s="203"/>
      <c r="TBK20" s="203"/>
      <c r="TBL20" s="203"/>
      <c r="TBM20" s="203"/>
      <c r="TBN20" s="203"/>
      <c r="TBO20" s="203"/>
      <c r="TBP20" s="203"/>
      <c r="TBQ20" s="203"/>
      <c r="TBR20" s="203"/>
      <c r="TBS20" s="203"/>
      <c r="TBT20" s="203"/>
      <c r="TBU20" s="203"/>
      <c r="TBV20" s="203"/>
      <c r="TBW20" s="203"/>
      <c r="TBX20" s="203"/>
      <c r="TBY20" s="203"/>
      <c r="TBZ20" s="203"/>
      <c r="TCA20" s="203"/>
      <c r="TCB20" s="203"/>
      <c r="TCC20" s="203"/>
      <c r="TCD20" s="203"/>
      <c r="TCE20" s="203"/>
      <c r="TCF20" s="203"/>
      <c r="TCG20" s="203"/>
      <c r="TCH20" s="203"/>
      <c r="TCI20" s="203"/>
      <c r="TCJ20" s="203"/>
      <c r="TCK20" s="203"/>
      <c r="TCL20" s="203"/>
      <c r="TCM20" s="203"/>
      <c r="TCN20" s="203"/>
      <c r="TCO20" s="203"/>
      <c r="TCP20" s="203"/>
      <c r="TCQ20" s="203"/>
      <c r="TCR20" s="203"/>
      <c r="TCS20" s="203"/>
      <c r="TCT20" s="203"/>
      <c r="TCU20" s="203"/>
      <c r="TCV20" s="203"/>
      <c r="TCW20" s="203"/>
      <c r="TCX20" s="203"/>
      <c r="TCY20" s="203"/>
      <c r="TCZ20" s="203"/>
      <c r="TDA20" s="203"/>
      <c r="TDB20" s="203"/>
      <c r="TDC20" s="203"/>
      <c r="TDD20" s="203"/>
      <c r="TDE20" s="203"/>
      <c r="TDF20" s="203"/>
      <c r="TDG20" s="203"/>
      <c r="TDH20" s="203"/>
      <c r="TDI20" s="203"/>
      <c r="TDJ20" s="203"/>
      <c r="TDK20" s="203"/>
      <c r="TDL20" s="203"/>
      <c r="TDM20" s="203"/>
      <c r="TDN20" s="203"/>
      <c r="TDO20" s="203"/>
      <c r="TDP20" s="203"/>
      <c r="TDQ20" s="203"/>
      <c r="TDR20" s="203"/>
      <c r="TDS20" s="203"/>
      <c r="TDT20" s="203"/>
      <c r="TDU20" s="203"/>
      <c r="TDV20" s="203"/>
      <c r="TDW20" s="203"/>
      <c r="TDX20" s="203"/>
      <c r="TDY20" s="203"/>
      <c r="TDZ20" s="203"/>
      <c r="TEA20" s="203"/>
      <c r="TEB20" s="203"/>
      <c r="TEC20" s="203"/>
      <c r="TED20" s="203"/>
      <c r="TEE20" s="203"/>
      <c r="TEF20" s="203"/>
      <c r="TEG20" s="203"/>
      <c r="TEH20" s="203"/>
      <c r="TEI20" s="203"/>
      <c r="TEJ20" s="203"/>
      <c r="TEK20" s="203"/>
      <c r="TEL20" s="203"/>
      <c r="TEM20" s="203"/>
      <c r="TEN20" s="203"/>
      <c r="TEO20" s="203"/>
      <c r="TEP20" s="203"/>
      <c r="TEQ20" s="203"/>
      <c r="TER20" s="203"/>
      <c r="TES20" s="203"/>
      <c r="TET20" s="203"/>
      <c r="TEU20" s="203"/>
      <c r="TEV20" s="203"/>
      <c r="TEW20" s="203"/>
      <c r="TEX20" s="203"/>
      <c r="TEY20" s="203"/>
      <c r="TEZ20" s="203"/>
      <c r="TFA20" s="203"/>
      <c r="TFB20" s="203"/>
      <c r="TFC20" s="203"/>
      <c r="TFD20" s="203"/>
      <c r="TFE20" s="203"/>
      <c r="TFF20" s="203"/>
      <c r="TFG20" s="203"/>
      <c r="TFH20" s="203"/>
      <c r="TFI20" s="203"/>
      <c r="TFJ20" s="203"/>
      <c r="TFK20" s="203"/>
      <c r="TFL20" s="203"/>
      <c r="TFM20" s="203"/>
      <c r="TFN20" s="203"/>
      <c r="TFO20" s="203"/>
      <c r="TFP20" s="203"/>
      <c r="TFQ20" s="203"/>
      <c r="TFR20" s="203"/>
      <c r="TFS20" s="203"/>
      <c r="TFT20" s="203"/>
      <c r="TFU20" s="203"/>
      <c r="TFV20" s="203"/>
      <c r="TFW20" s="203"/>
      <c r="TFX20" s="203"/>
      <c r="TFY20" s="203"/>
      <c r="TFZ20" s="203"/>
      <c r="TGA20" s="203"/>
      <c r="TGB20" s="203"/>
      <c r="TGC20" s="203"/>
      <c r="TGD20" s="203"/>
      <c r="TGE20" s="203"/>
      <c r="TGF20" s="203"/>
      <c r="TGG20" s="203"/>
      <c r="TGH20" s="203"/>
      <c r="TGI20" s="203"/>
      <c r="TGJ20" s="203"/>
      <c r="TGK20" s="203"/>
      <c r="TGL20" s="203"/>
      <c r="TGM20" s="203"/>
      <c r="TGN20" s="203"/>
      <c r="TGO20" s="203"/>
      <c r="TGP20" s="203"/>
      <c r="TGQ20" s="203"/>
      <c r="TGR20" s="203"/>
      <c r="TGS20" s="203"/>
      <c r="TGT20" s="203"/>
      <c r="TGU20" s="203"/>
      <c r="TGV20" s="203"/>
      <c r="TGW20" s="203"/>
      <c r="TGX20" s="203"/>
      <c r="TGY20" s="203"/>
      <c r="TGZ20" s="203"/>
      <c r="THA20" s="203"/>
      <c r="THB20" s="203"/>
      <c r="THC20" s="203"/>
      <c r="THD20" s="203"/>
      <c r="THE20" s="203"/>
      <c r="THF20" s="203"/>
      <c r="THG20" s="203"/>
      <c r="THH20" s="203"/>
      <c r="THI20" s="203"/>
      <c r="THJ20" s="203"/>
      <c r="THK20" s="203"/>
      <c r="THL20" s="203"/>
      <c r="THM20" s="203"/>
      <c r="THN20" s="203"/>
      <c r="THO20" s="203"/>
      <c r="THP20" s="203"/>
      <c r="THQ20" s="203"/>
      <c r="THR20" s="203"/>
      <c r="THS20" s="203"/>
      <c r="THT20" s="203"/>
      <c r="THU20" s="203"/>
      <c r="THV20" s="203"/>
      <c r="THW20" s="203"/>
      <c r="THX20" s="203"/>
      <c r="THY20" s="203"/>
      <c r="THZ20" s="203"/>
      <c r="TIA20" s="203"/>
      <c r="TIB20" s="203"/>
      <c r="TIC20" s="203"/>
      <c r="TID20" s="203"/>
      <c r="TIE20" s="203"/>
      <c r="TIF20" s="203"/>
      <c r="TIG20" s="203"/>
      <c r="TIH20" s="203"/>
      <c r="TII20" s="203"/>
      <c r="TIJ20" s="203"/>
      <c r="TIK20" s="203"/>
      <c r="TIL20" s="203"/>
      <c r="TIM20" s="203"/>
      <c r="TIN20" s="203"/>
      <c r="TIO20" s="203"/>
      <c r="TIP20" s="203"/>
      <c r="TIQ20" s="203"/>
      <c r="TIR20" s="203"/>
      <c r="TIS20" s="203"/>
      <c r="TIT20" s="203"/>
      <c r="TIU20" s="203"/>
      <c r="TIV20" s="203"/>
      <c r="TIW20" s="203"/>
      <c r="TIX20" s="203"/>
      <c r="TIY20" s="203"/>
      <c r="TIZ20" s="203"/>
      <c r="TJA20" s="203"/>
      <c r="TJB20" s="203"/>
      <c r="TJC20" s="203"/>
      <c r="TJD20" s="203"/>
      <c r="TJE20" s="203"/>
      <c r="TJF20" s="203"/>
      <c r="TJG20" s="203"/>
      <c r="TJH20" s="203"/>
      <c r="TJI20" s="203"/>
      <c r="TJJ20" s="203"/>
      <c r="TJK20" s="203"/>
      <c r="TJL20" s="203"/>
      <c r="TJM20" s="203"/>
      <c r="TJN20" s="203"/>
      <c r="TJO20" s="203"/>
      <c r="TJP20" s="203"/>
      <c r="TJQ20" s="203"/>
      <c r="TJR20" s="203"/>
      <c r="TJS20" s="203"/>
      <c r="TJT20" s="203"/>
      <c r="TJU20" s="203"/>
      <c r="TJV20" s="203"/>
      <c r="TJW20" s="203"/>
      <c r="TJX20" s="203"/>
      <c r="TJY20" s="203"/>
      <c r="TJZ20" s="203"/>
      <c r="TKA20" s="203"/>
      <c r="TKB20" s="203"/>
      <c r="TKC20" s="203"/>
      <c r="TKD20" s="203"/>
      <c r="TKE20" s="203"/>
      <c r="TKF20" s="203"/>
      <c r="TKG20" s="203"/>
      <c r="TKH20" s="203"/>
      <c r="TKI20" s="203"/>
      <c r="TKJ20" s="203"/>
      <c r="TKK20" s="203"/>
      <c r="TKL20" s="203"/>
      <c r="TKM20" s="203"/>
      <c r="TKN20" s="203"/>
      <c r="TKO20" s="203"/>
      <c r="TKP20" s="203"/>
      <c r="TKQ20" s="203"/>
      <c r="TKR20" s="203"/>
      <c r="TKS20" s="203"/>
      <c r="TKT20" s="203"/>
      <c r="TKU20" s="203"/>
      <c r="TKV20" s="203"/>
      <c r="TKW20" s="203"/>
      <c r="TKX20" s="203"/>
      <c r="TKY20" s="203"/>
      <c r="TKZ20" s="203"/>
      <c r="TLA20" s="203"/>
      <c r="TLB20" s="203"/>
      <c r="TLC20" s="203"/>
      <c r="TLD20" s="203"/>
      <c r="TLE20" s="203"/>
      <c r="TLF20" s="203"/>
      <c r="TLG20" s="203"/>
      <c r="TLH20" s="203"/>
      <c r="TLI20" s="203"/>
      <c r="TLJ20" s="203"/>
      <c r="TLK20" s="203"/>
      <c r="TLL20" s="203"/>
      <c r="TLM20" s="203"/>
      <c r="TLN20" s="203"/>
      <c r="TLO20" s="203"/>
      <c r="TLP20" s="203"/>
      <c r="TLQ20" s="203"/>
      <c r="TLR20" s="203"/>
      <c r="TLS20" s="203"/>
      <c r="TLT20" s="203"/>
      <c r="TLU20" s="203"/>
      <c r="TLV20" s="203"/>
      <c r="TLW20" s="203"/>
      <c r="TLX20" s="203"/>
      <c r="TLY20" s="203"/>
      <c r="TLZ20" s="203"/>
      <c r="TMA20" s="203"/>
      <c r="TMB20" s="203"/>
      <c r="TMC20" s="203"/>
      <c r="TMD20" s="203"/>
      <c r="TME20" s="203"/>
      <c r="TMF20" s="203"/>
      <c r="TMG20" s="203"/>
      <c r="TMH20" s="203"/>
      <c r="TMI20" s="203"/>
      <c r="TMJ20" s="203"/>
      <c r="TMK20" s="203"/>
      <c r="TML20" s="203"/>
      <c r="TMM20" s="203"/>
      <c r="TMN20" s="203"/>
      <c r="TMO20" s="203"/>
      <c r="TMP20" s="203"/>
      <c r="TMQ20" s="203"/>
      <c r="TMR20" s="203"/>
      <c r="TMS20" s="203"/>
      <c r="TMT20" s="203"/>
      <c r="TMU20" s="203"/>
      <c r="TMV20" s="203"/>
      <c r="TMW20" s="203"/>
      <c r="TMX20" s="203"/>
      <c r="TMY20" s="203"/>
      <c r="TMZ20" s="203"/>
      <c r="TNA20" s="203"/>
      <c r="TNB20" s="203"/>
      <c r="TNC20" s="203"/>
      <c r="TND20" s="203"/>
      <c r="TNE20" s="203"/>
      <c r="TNF20" s="203"/>
      <c r="TNG20" s="203"/>
      <c r="TNH20" s="203"/>
      <c r="TNI20" s="203"/>
      <c r="TNJ20" s="203"/>
      <c r="TNK20" s="203"/>
      <c r="TNL20" s="203"/>
      <c r="TNM20" s="203"/>
      <c r="TNN20" s="203"/>
      <c r="TNO20" s="203"/>
      <c r="TNP20" s="203"/>
      <c r="TNQ20" s="203"/>
      <c r="TNR20" s="203"/>
      <c r="TNS20" s="203"/>
      <c r="TNT20" s="203"/>
      <c r="TNU20" s="203"/>
      <c r="TNV20" s="203"/>
      <c r="TNW20" s="203"/>
      <c r="TNX20" s="203"/>
      <c r="TNY20" s="203"/>
      <c r="TNZ20" s="203"/>
      <c r="TOA20" s="203"/>
      <c r="TOB20" s="203"/>
      <c r="TOC20" s="203"/>
      <c r="TOD20" s="203"/>
      <c r="TOE20" s="203"/>
      <c r="TOF20" s="203"/>
      <c r="TOG20" s="203"/>
      <c r="TOH20" s="203"/>
      <c r="TOI20" s="203"/>
      <c r="TOJ20" s="203"/>
      <c r="TOK20" s="203"/>
      <c r="TOL20" s="203"/>
      <c r="TOM20" s="203"/>
      <c r="TON20" s="203"/>
      <c r="TOO20" s="203"/>
      <c r="TOP20" s="203"/>
      <c r="TOQ20" s="203"/>
      <c r="TOR20" s="203"/>
      <c r="TOS20" s="203"/>
      <c r="TOT20" s="203"/>
      <c r="TOU20" s="203"/>
      <c r="TOV20" s="203"/>
      <c r="TOW20" s="203"/>
      <c r="TOX20" s="203"/>
      <c r="TOY20" s="203"/>
      <c r="TOZ20" s="203"/>
      <c r="TPA20" s="203"/>
      <c r="TPB20" s="203"/>
      <c r="TPC20" s="203"/>
      <c r="TPD20" s="203"/>
      <c r="TPE20" s="203"/>
      <c r="TPF20" s="203"/>
      <c r="TPG20" s="203"/>
      <c r="TPH20" s="203"/>
      <c r="TPI20" s="203"/>
      <c r="TPJ20" s="203"/>
      <c r="TPK20" s="203"/>
      <c r="TPL20" s="203"/>
      <c r="TPM20" s="203"/>
      <c r="TPN20" s="203"/>
      <c r="TPO20" s="203"/>
      <c r="TPP20" s="203"/>
      <c r="TPQ20" s="203"/>
      <c r="TPR20" s="203"/>
      <c r="TPS20" s="203"/>
      <c r="TPT20" s="203"/>
      <c r="TPU20" s="203"/>
      <c r="TPV20" s="203"/>
      <c r="TPW20" s="203"/>
      <c r="TPX20" s="203"/>
      <c r="TPY20" s="203"/>
      <c r="TPZ20" s="203"/>
      <c r="TQA20" s="203"/>
      <c r="TQB20" s="203"/>
      <c r="TQC20" s="203"/>
      <c r="TQD20" s="203"/>
      <c r="TQE20" s="203"/>
      <c r="TQF20" s="203"/>
      <c r="TQG20" s="203"/>
      <c r="TQH20" s="203"/>
      <c r="TQI20" s="203"/>
      <c r="TQJ20" s="203"/>
      <c r="TQK20" s="203"/>
      <c r="TQL20" s="203"/>
      <c r="TQM20" s="203"/>
      <c r="TQN20" s="203"/>
      <c r="TQO20" s="203"/>
      <c r="TQP20" s="203"/>
      <c r="TQQ20" s="203"/>
      <c r="TQR20" s="203"/>
      <c r="TQS20" s="203"/>
      <c r="TQT20" s="203"/>
      <c r="TQU20" s="203"/>
      <c r="TQV20" s="203"/>
      <c r="TQW20" s="203"/>
      <c r="TQX20" s="203"/>
      <c r="TQY20" s="203"/>
      <c r="TQZ20" s="203"/>
      <c r="TRA20" s="203"/>
      <c r="TRB20" s="203"/>
      <c r="TRC20" s="203"/>
      <c r="TRD20" s="203"/>
      <c r="TRE20" s="203"/>
      <c r="TRF20" s="203"/>
      <c r="TRG20" s="203"/>
      <c r="TRH20" s="203"/>
      <c r="TRI20" s="203"/>
      <c r="TRJ20" s="203"/>
      <c r="TRK20" s="203"/>
      <c r="TRL20" s="203"/>
      <c r="TRM20" s="203"/>
      <c r="TRN20" s="203"/>
      <c r="TRO20" s="203"/>
      <c r="TRP20" s="203"/>
      <c r="TRQ20" s="203"/>
      <c r="TRR20" s="203"/>
      <c r="TRS20" s="203"/>
      <c r="TRT20" s="203"/>
      <c r="TRU20" s="203"/>
      <c r="TRV20" s="203"/>
      <c r="TRW20" s="203"/>
      <c r="TRX20" s="203"/>
      <c r="TRY20" s="203"/>
      <c r="TRZ20" s="203"/>
      <c r="TSA20" s="203"/>
      <c r="TSB20" s="203"/>
      <c r="TSC20" s="203"/>
      <c r="TSD20" s="203"/>
      <c r="TSE20" s="203"/>
      <c r="TSF20" s="203"/>
      <c r="TSG20" s="203"/>
      <c r="TSH20" s="203"/>
      <c r="TSI20" s="203"/>
      <c r="TSJ20" s="203"/>
      <c r="TSK20" s="203"/>
      <c r="TSL20" s="203"/>
      <c r="TSM20" s="203"/>
      <c r="TSN20" s="203"/>
      <c r="TSO20" s="203"/>
      <c r="TSP20" s="203"/>
      <c r="TSQ20" s="203"/>
      <c r="TSR20" s="203"/>
      <c r="TSS20" s="203"/>
      <c r="TST20" s="203"/>
      <c r="TSU20" s="203"/>
      <c r="TSV20" s="203"/>
      <c r="TSW20" s="203"/>
      <c r="TSX20" s="203"/>
      <c r="TSY20" s="203"/>
      <c r="TSZ20" s="203"/>
      <c r="TTA20" s="203"/>
      <c r="TTB20" s="203"/>
      <c r="TTC20" s="203"/>
      <c r="TTD20" s="203"/>
      <c r="TTE20" s="203"/>
      <c r="TTF20" s="203"/>
      <c r="TTG20" s="203"/>
      <c r="TTH20" s="203"/>
      <c r="TTI20" s="203"/>
      <c r="TTJ20" s="203"/>
      <c r="TTK20" s="203"/>
      <c r="TTL20" s="203"/>
      <c r="TTM20" s="203"/>
      <c r="TTN20" s="203"/>
      <c r="TTO20" s="203"/>
      <c r="TTP20" s="203"/>
      <c r="TTQ20" s="203"/>
      <c r="TTR20" s="203"/>
      <c r="TTS20" s="203"/>
      <c r="TTT20" s="203"/>
      <c r="TTU20" s="203"/>
      <c r="TTV20" s="203"/>
      <c r="TTW20" s="203"/>
      <c r="TTX20" s="203"/>
      <c r="TTY20" s="203"/>
      <c r="TTZ20" s="203"/>
      <c r="TUA20" s="203"/>
      <c r="TUB20" s="203"/>
      <c r="TUC20" s="203"/>
      <c r="TUD20" s="203"/>
      <c r="TUE20" s="203"/>
      <c r="TUF20" s="203"/>
      <c r="TUG20" s="203"/>
      <c r="TUH20" s="203"/>
      <c r="TUI20" s="203"/>
      <c r="TUJ20" s="203"/>
      <c r="TUK20" s="203"/>
      <c r="TUL20" s="203"/>
      <c r="TUM20" s="203"/>
      <c r="TUN20" s="203"/>
      <c r="TUO20" s="203"/>
      <c r="TUP20" s="203"/>
      <c r="TUQ20" s="203"/>
      <c r="TUR20" s="203"/>
      <c r="TUS20" s="203"/>
      <c r="TUT20" s="203"/>
      <c r="TUU20" s="203"/>
      <c r="TUV20" s="203"/>
      <c r="TUW20" s="203"/>
      <c r="TUX20" s="203"/>
      <c r="TUY20" s="203"/>
      <c r="TUZ20" s="203"/>
      <c r="TVA20" s="203"/>
      <c r="TVB20" s="203"/>
      <c r="TVC20" s="203"/>
      <c r="TVD20" s="203"/>
      <c r="TVE20" s="203"/>
      <c r="TVF20" s="203"/>
      <c r="TVG20" s="203"/>
      <c r="TVH20" s="203"/>
      <c r="TVI20" s="203"/>
      <c r="TVJ20" s="203"/>
      <c r="TVK20" s="203"/>
      <c r="TVL20" s="203"/>
      <c r="TVM20" s="203"/>
      <c r="TVN20" s="203"/>
      <c r="TVO20" s="203"/>
      <c r="TVP20" s="203"/>
      <c r="TVQ20" s="203"/>
      <c r="TVR20" s="203"/>
      <c r="TVS20" s="203"/>
      <c r="TVT20" s="203"/>
      <c r="TVU20" s="203"/>
      <c r="TVV20" s="203"/>
      <c r="TVW20" s="203"/>
      <c r="TVX20" s="203"/>
      <c r="TVY20" s="203"/>
      <c r="TVZ20" s="203"/>
      <c r="TWA20" s="203"/>
      <c r="TWB20" s="203"/>
      <c r="TWC20" s="203"/>
      <c r="TWD20" s="203"/>
      <c r="TWE20" s="203"/>
      <c r="TWF20" s="203"/>
      <c r="TWG20" s="203"/>
      <c r="TWH20" s="203"/>
      <c r="TWI20" s="203"/>
      <c r="TWJ20" s="203"/>
      <c r="TWK20" s="203"/>
      <c r="TWL20" s="203"/>
      <c r="TWM20" s="203"/>
      <c r="TWN20" s="203"/>
      <c r="TWO20" s="203"/>
      <c r="TWP20" s="203"/>
      <c r="TWQ20" s="203"/>
      <c r="TWR20" s="203"/>
      <c r="TWS20" s="203"/>
      <c r="TWT20" s="203"/>
      <c r="TWU20" s="203"/>
      <c r="TWV20" s="203"/>
      <c r="TWW20" s="203"/>
      <c r="TWX20" s="203"/>
      <c r="TWY20" s="203"/>
      <c r="TWZ20" s="203"/>
      <c r="TXA20" s="203"/>
      <c r="TXB20" s="203"/>
      <c r="TXC20" s="203"/>
      <c r="TXD20" s="203"/>
      <c r="TXE20" s="203"/>
      <c r="TXF20" s="203"/>
      <c r="TXG20" s="203"/>
      <c r="TXH20" s="203"/>
      <c r="TXI20" s="203"/>
      <c r="TXJ20" s="203"/>
      <c r="TXK20" s="203"/>
      <c r="TXL20" s="203"/>
      <c r="TXM20" s="203"/>
      <c r="TXN20" s="203"/>
      <c r="TXO20" s="203"/>
      <c r="TXP20" s="203"/>
      <c r="TXQ20" s="203"/>
      <c r="TXR20" s="203"/>
      <c r="TXS20" s="203"/>
      <c r="TXT20" s="203"/>
      <c r="TXU20" s="203"/>
      <c r="TXV20" s="203"/>
      <c r="TXW20" s="203"/>
      <c r="TXX20" s="203"/>
      <c r="TXY20" s="203"/>
      <c r="TXZ20" s="203"/>
      <c r="TYA20" s="203"/>
      <c r="TYB20" s="203"/>
      <c r="TYC20" s="203"/>
      <c r="TYD20" s="203"/>
      <c r="TYE20" s="203"/>
      <c r="TYF20" s="203"/>
      <c r="TYG20" s="203"/>
      <c r="TYH20" s="203"/>
      <c r="TYI20" s="203"/>
      <c r="TYJ20" s="203"/>
      <c r="TYK20" s="203"/>
      <c r="TYL20" s="203"/>
      <c r="TYM20" s="203"/>
      <c r="TYN20" s="203"/>
      <c r="TYO20" s="203"/>
      <c r="TYP20" s="203"/>
      <c r="TYQ20" s="203"/>
      <c r="TYR20" s="203"/>
      <c r="TYS20" s="203"/>
      <c r="TYT20" s="203"/>
      <c r="TYU20" s="203"/>
      <c r="TYV20" s="203"/>
      <c r="TYW20" s="203"/>
      <c r="TYX20" s="203"/>
      <c r="TYY20" s="203"/>
      <c r="TYZ20" s="203"/>
      <c r="TZA20" s="203"/>
      <c r="TZB20" s="203"/>
      <c r="TZC20" s="203"/>
      <c r="TZD20" s="203"/>
      <c r="TZE20" s="203"/>
      <c r="TZF20" s="203"/>
      <c r="TZG20" s="203"/>
      <c r="TZH20" s="203"/>
      <c r="TZI20" s="203"/>
      <c r="TZJ20" s="203"/>
      <c r="TZK20" s="203"/>
      <c r="TZL20" s="203"/>
      <c r="TZM20" s="203"/>
      <c r="TZN20" s="203"/>
      <c r="TZO20" s="203"/>
      <c r="TZP20" s="203"/>
      <c r="TZQ20" s="203"/>
      <c r="TZR20" s="203"/>
      <c r="TZS20" s="203"/>
      <c r="TZT20" s="203"/>
      <c r="TZU20" s="203"/>
      <c r="TZV20" s="203"/>
      <c r="TZW20" s="203"/>
      <c r="TZX20" s="203"/>
      <c r="TZY20" s="203"/>
      <c r="TZZ20" s="203"/>
      <c r="UAA20" s="203"/>
      <c r="UAB20" s="203"/>
      <c r="UAC20" s="203"/>
      <c r="UAD20" s="203"/>
      <c r="UAE20" s="203"/>
      <c r="UAF20" s="203"/>
      <c r="UAG20" s="203"/>
      <c r="UAH20" s="203"/>
      <c r="UAI20" s="203"/>
      <c r="UAJ20" s="203"/>
      <c r="UAK20" s="203"/>
      <c r="UAL20" s="203"/>
      <c r="UAM20" s="203"/>
      <c r="UAN20" s="203"/>
      <c r="UAO20" s="203"/>
      <c r="UAP20" s="203"/>
      <c r="UAQ20" s="203"/>
      <c r="UAR20" s="203"/>
      <c r="UAS20" s="203"/>
      <c r="UAT20" s="203"/>
      <c r="UAU20" s="203"/>
      <c r="UAV20" s="203"/>
      <c r="UAW20" s="203"/>
      <c r="UAX20" s="203"/>
      <c r="UAY20" s="203"/>
      <c r="UAZ20" s="203"/>
      <c r="UBA20" s="203"/>
      <c r="UBB20" s="203"/>
      <c r="UBC20" s="203"/>
      <c r="UBD20" s="203"/>
      <c r="UBE20" s="203"/>
      <c r="UBF20" s="203"/>
      <c r="UBG20" s="203"/>
      <c r="UBH20" s="203"/>
      <c r="UBI20" s="203"/>
      <c r="UBJ20" s="203"/>
      <c r="UBK20" s="203"/>
      <c r="UBL20" s="203"/>
      <c r="UBM20" s="203"/>
      <c r="UBN20" s="203"/>
      <c r="UBO20" s="203"/>
      <c r="UBP20" s="203"/>
      <c r="UBQ20" s="203"/>
      <c r="UBR20" s="203"/>
      <c r="UBS20" s="203"/>
      <c r="UBT20" s="203"/>
      <c r="UBU20" s="203"/>
      <c r="UBV20" s="203"/>
      <c r="UBW20" s="203"/>
      <c r="UBX20" s="203"/>
      <c r="UBY20" s="203"/>
      <c r="UBZ20" s="203"/>
      <c r="UCA20" s="203"/>
      <c r="UCB20" s="203"/>
      <c r="UCC20" s="203"/>
      <c r="UCD20" s="203"/>
      <c r="UCE20" s="203"/>
      <c r="UCF20" s="203"/>
      <c r="UCG20" s="203"/>
      <c r="UCH20" s="203"/>
      <c r="UCI20" s="203"/>
      <c r="UCJ20" s="203"/>
      <c r="UCK20" s="203"/>
      <c r="UCL20" s="203"/>
      <c r="UCM20" s="203"/>
      <c r="UCN20" s="203"/>
      <c r="UCO20" s="203"/>
      <c r="UCP20" s="203"/>
      <c r="UCQ20" s="203"/>
      <c r="UCR20" s="203"/>
      <c r="UCS20" s="203"/>
      <c r="UCT20" s="203"/>
      <c r="UCU20" s="203"/>
      <c r="UCV20" s="203"/>
      <c r="UCW20" s="203"/>
      <c r="UCX20" s="203"/>
      <c r="UCY20" s="203"/>
      <c r="UCZ20" s="203"/>
      <c r="UDA20" s="203"/>
      <c r="UDB20" s="203"/>
      <c r="UDC20" s="203"/>
      <c r="UDD20" s="203"/>
      <c r="UDE20" s="203"/>
      <c r="UDF20" s="203"/>
      <c r="UDG20" s="203"/>
      <c r="UDH20" s="203"/>
      <c r="UDI20" s="203"/>
      <c r="UDJ20" s="203"/>
      <c r="UDK20" s="203"/>
      <c r="UDL20" s="203"/>
      <c r="UDM20" s="203"/>
      <c r="UDN20" s="203"/>
      <c r="UDO20" s="203"/>
      <c r="UDP20" s="203"/>
      <c r="UDQ20" s="203"/>
      <c r="UDR20" s="203"/>
      <c r="UDS20" s="203"/>
      <c r="UDT20" s="203"/>
      <c r="UDU20" s="203"/>
      <c r="UDV20" s="203"/>
      <c r="UDW20" s="203"/>
      <c r="UDX20" s="203"/>
      <c r="UDY20" s="203"/>
      <c r="UDZ20" s="203"/>
      <c r="UEA20" s="203"/>
      <c r="UEB20" s="203"/>
      <c r="UEC20" s="203"/>
      <c r="UED20" s="203"/>
      <c r="UEE20" s="203"/>
      <c r="UEF20" s="203"/>
      <c r="UEG20" s="203"/>
      <c r="UEH20" s="203"/>
      <c r="UEI20" s="203"/>
      <c r="UEJ20" s="203"/>
      <c r="UEK20" s="203"/>
      <c r="UEL20" s="203"/>
      <c r="UEM20" s="203"/>
      <c r="UEN20" s="203"/>
      <c r="UEO20" s="203"/>
      <c r="UEP20" s="203"/>
      <c r="UEQ20" s="203"/>
      <c r="UER20" s="203"/>
      <c r="UES20" s="203"/>
      <c r="UET20" s="203"/>
      <c r="UEU20" s="203"/>
      <c r="UEV20" s="203"/>
      <c r="UEW20" s="203"/>
      <c r="UEX20" s="203"/>
      <c r="UEY20" s="203"/>
      <c r="UEZ20" s="203"/>
      <c r="UFA20" s="203"/>
      <c r="UFB20" s="203"/>
      <c r="UFC20" s="203"/>
      <c r="UFD20" s="203"/>
      <c r="UFE20" s="203"/>
      <c r="UFF20" s="203"/>
      <c r="UFG20" s="203"/>
      <c r="UFH20" s="203"/>
      <c r="UFI20" s="203"/>
      <c r="UFJ20" s="203"/>
      <c r="UFK20" s="203"/>
      <c r="UFL20" s="203"/>
      <c r="UFM20" s="203"/>
      <c r="UFN20" s="203"/>
      <c r="UFO20" s="203"/>
      <c r="UFP20" s="203"/>
      <c r="UFQ20" s="203"/>
      <c r="UFR20" s="203"/>
      <c r="UFS20" s="203"/>
      <c r="UFT20" s="203"/>
      <c r="UFU20" s="203"/>
      <c r="UFV20" s="203"/>
      <c r="UFW20" s="203"/>
      <c r="UFX20" s="203"/>
      <c r="UFY20" s="203"/>
      <c r="UFZ20" s="203"/>
      <c r="UGA20" s="203"/>
      <c r="UGB20" s="203"/>
      <c r="UGC20" s="203"/>
      <c r="UGD20" s="203"/>
      <c r="UGE20" s="203"/>
      <c r="UGF20" s="203"/>
      <c r="UGG20" s="203"/>
      <c r="UGH20" s="203"/>
      <c r="UGI20" s="203"/>
      <c r="UGJ20" s="203"/>
      <c r="UGK20" s="203"/>
      <c r="UGL20" s="203"/>
      <c r="UGM20" s="203"/>
      <c r="UGN20" s="203"/>
      <c r="UGO20" s="203"/>
      <c r="UGP20" s="203"/>
      <c r="UGQ20" s="203"/>
      <c r="UGR20" s="203"/>
      <c r="UGS20" s="203"/>
      <c r="UGT20" s="203"/>
      <c r="UGU20" s="203"/>
      <c r="UGV20" s="203"/>
      <c r="UGW20" s="203"/>
      <c r="UGX20" s="203"/>
      <c r="UGY20" s="203"/>
      <c r="UGZ20" s="203"/>
      <c r="UHA20" s="203"/>
      <c r="UHB20" s="203"/>
      <c r="UHC20" s="203"/>
      <c r="UHD20" s="203"/>
      <c r="UHE20" s="203"/>
      <c r="UHF20" s="203"/>
      <c r="UHG20" s="203"/>
      <c r="UHH20" s="203"/>
      <c r="UHI20" s="203"/>
      <c r="UHJ20" s="203"/>
      <c r="UHK20" s="203"/>
      <c r="UHL20" s="203"/>
      <c r="UHM20" s="203"/>
      <c r="UHN20" s="203"/>
      <c r="UHO20" s="203"/>
      <c r="UHP20" s="203"/>
      <c r="UHQ20" s="203"/>
      <c r="UHR20" s="203"/>
      <c r="UHS20" s="203"/>
      <c r="UHT20" s="203"/>
      <c r="UHU20" s="203"/>
      <c r="UHV20" s="203"/>
      <c r="UHW20" s="203"/>
      <c r="UHX20" s="203"/>
      <c r="UHY20" s="203"/>
      <c r="UHZ20" s="203"/>
      <c r="UIA20" s="203"/>
      <c r="UIB20" s="203"/>
      <c r="UIC20" s="203"/>
      <c r="UID20" s="203"/>
      <c r="UIE20" s="203"/>
      <c r="UIF20" s="203"/>
      <c r="UIG20" s="203"/>
      <c r="UIH20" s="203"/>
      <c r="UII20" s="203"/>
      <c r="UIJ20" s="203"/>
      <c r="UIK20" s="203"/>
      <c r="UIL20" s="203"/>
      <c r="UIM20" s="203"/>
      <c r="UIN20" s="203"/>
      <c r="UIO20" s="203"/>
      <c r="UIP20" s="203"/>
      <c r="UIQ20" s="203"/>
      <c r="UIR20" s="203"/>
      <c r="UIS20" s="203"/>
      <c r="UIT20" s="203"/>
      <c r="UIU20" s="203"/>
      <c r="UIV20" s="203"/>
      <c r="UIW20" s="203"/>
      <c r="UIX20" s="203"/>
      <c r="UIY20" s="203"/>
      <c r="UIZ20" s="203"/>
      <c r="UJA20" s="203"/>
      <c r="UJB20" s="203"/>
      <c r="UJC20" s="203"/>
      <c r="UJD20" s="203"/>
      <c r="UJE20" s="203"/>
      <c r="UJF20" s="203"/>
      <c r="UJG20" s="203"/>
      <c r="UJH20" s="203"/>
      <c r="UJI20" s="203"/>
      <c r="UJJ20" s="203"/>
      <c r="UJK20" s="203"/>
      <c r="UJL20" s="203"/>
      <c r="UJM20" s="203"/>
      <c r="UJN20" s="203"/>
      <c r="UJO20" s="203"/>
      <c r="UJP20" s="203"/>
      <c r="UJQ20" s="203"/>
      <c r="UJR20" s="203"/>
      <c r="UJS20" s="203"/>
      <c r="UJT20" s="203"/>
      <c r="UJU20" s="203"/>
      <c r="UJV20" s="203"/>
      <c r="UJW20" s="203"/>
      <c r="UJX20" s="203"/>
      <c r="UJY20" s="203"/>
      <c r="UJZ20" s="203"/>
      <c r="UKA20" s="203"/>
      <c r="UKB20" s="203"/>
      <c r="UKC20" s="203"/>
      <c r="UKD20" s="203"/>
      <c r="UKE20" s="203"/>
      <c r="UKF20" s="203"/>
      <c r="UKG20" s="203"/>
      <c r="UKH20" s="203"/>
      <c r="UKI20" s="203"/>
      <c r="UKJ20" s="203"/>
      <c r="UKK20" s="203"/>
      <c r="UKL20" s="203"/>
      <c r="UKM20" s="203"/>
      <c r="UKN20" s="203"/>
      <c r="UKO20" s="203"/>
      <c r="UKP20" s="203"/>
      <c r="UKQ20" s="203"/>
      <c r="UKR20" s="203"/>
      <c r="UKS20" s="203"/>
      <c r="UKT20" s="203"/>
      <c r="UKU20" s="203"/>
      <c r="UKV20" s="203"/>
      <c r="UKW20" s="203"/>
      <c r="UKX20" s="203"/>
      <c r="UKY20" s="203"/>
      <c r="UKZ20" s="203"/>
      <c r="ULA20" s="203"/>
      <c r="ULB20" s="203"/>
      <c r="ULC20" s="203"/>
      <c r="ULD20" s="203"/>
      <c r="ULE20" s="203"/>
      <c r="ULF20" s="203"/>
      <c r="ULG20" s="203"/>
      <c r="ULH20" s="203"/>
      <c r="ULI20" s="203"/>
      <c r="ULJ20" s="203"/>
      <c r="ULK20" s="203"/>
      <c r="ULL20" s="203"/>
      <c r="ULM20" s="203"/>
      <c r="ULN20" s="203"/>
      <c r="ULO20" s="203"/>
      <c r="ULP20" s="203"/>
      <c r="ULQ20" s="203"/>
      <c r="ULR20" s="203"/>
      <c r="ULS20" s="203"/>
      <c r="ULT20" s="203"/>
      <c r="ULU20" s="203"/>
      <c r="ULV20" s="203"/>
      <c r="ULW20" s="203"/>
      <c r="ULX20" s="203"/>
      <c r="ULY20" s="203"/>
      <c r="ULZ20" s="203"/>
      <c r="UMA20" s="203"/>
      <c r="UMB20" s="203"/>
      <c r="UMC20" s="203"/>
      <c r="UMD20" s="203"/>
      <c r="UME20" s="203"/>
      <c r="UMF20" s="203"/>
      <c r="UMG20" s="203"/>
      <c r="UMH20" s="203"/>
      <c r="UMI20" s="203"/>
      <c r="UMJ20" s="203"/>
      <c r="UMK20" s="203"/>
      <c r="UML20" s="203"/>
      <c r="UMM20" s="203"/>
      <c r="UMN20" s="203"/>
      <c r="UMO20" s="203"/>
      <c r="UMP20" s="203"/>
      <c r="UMQ20" s="203"/>
      <c r="UMR20" s="203"/>
      <c r="UMS20" s="203"/>
      <c r="UMT20" s="203"/>
      <c r="UMU20" s="203"/>
      <c r="UMV20" s="203"/>
      <c r="UMW20" s="203"/>
      <c r="UMX20" s="203"/>
      <c r="UMY20" s="203"/>
      <c r="UMZ20" s="203"/>
      <c r="UNA20" s="203"/>
      <c r="UNB20" s="203"/>
      <c r="UNC20" s="203"/>
      <c r="UND20" s="203"/>
      <c r="UNE20" s="203"/>
      <c r="UNF20" s="203"/>
      <c r="UNG20" s="203"/>
      <c r="UNH20" s="203"/>
      <c r="UNI20" s="203"/>
      <c r="UNJ20" s="203"/>
      <c r="UNK20" s="203"/>
      <c r="UNL20" s="203"/>
      <c r="UNM20" s="203"/>
      <c r="UNN20" s="203"/>
      <c r="UNO20" s="203"/>
      <c r="UNP20" s="203"/>
      <c r="UNQ20" s="203"/>
      <c r="UNR20" s="203"/>
      <c r="UNS20" s="203"/>
      <c r="UNT20" s="203"/>
      <c r="UNU20" s="203"/>
      <c r="UNV20" s="203"/>
      <c r="UNW20" s="203"/>
      <c r="UNX20" s="203"/>
      <c r="UNY20" s="203"/>
      <c r="UNZ20" s="203"/>
      <c r="UOA20" s="203"/>
      <c r="UOB20" s="203"/>
      <c r="UOC20" s="203"/>
      <c r="UOD20" s="203"/>
      <c r="UOE20" s="203"/>
      <c r="UOF20" s="203"/>
      <c r="UOG20" s="203"/>
      <c r="UOH20" s="203"/>
      <c r="UOI20" s="203"/>
      <c r="UOJ20" s="203"/>
      <c r="UOK20" s="203"/>
      <c r="UOL20" s="203"/>
      <c r="UOM20" s="203"/>
      <c r="UON20" s="203"/>
      <c r="UOO20" s="203"/>
      <c r="UOP20" s="203"/>
      <c r="UOQ20" s="203"/>
      <c r="UOR20" s="203"/>
      <c r="UOS20" s="203"/>
      <c r="UOT20" s="203"/>
      <c r="UOU20" s="203"/>
      <c r="UOV20" s="203"/>
      <c r="UOW20" s="203"/>
      <c r="UOX20" s="203"/>
      <c r="UOY20" s="203"/>
      <c r="UOZ20" s="203"/>
      <c r="UPA20" s="203"/>
      <c r="UPB20" s="203"/>
      <c r="UPC20" s="203"/>
      <c r="UPD20" s="203"/>
      <c r="UPE20" s="203"/>
      <c r="UPF20" s="203"/>
      <c r="UPG20" s="203"/>
      <c r="UPH20" s="203"/>
      <c r="UPI20" s="203"/>
      <c r="UPJ20" s="203"/>
      <c r="UPK20" s="203"/>
      <c r="UPL20" s="203"/>
      <c r="UPM20" s="203"/>
      <c r="UPN20" s="203"/>
      <c r="UPO20" s="203"/>
      <c r="UPP20" s="203"/>
      <c r="UPQ20" s="203"/>
      <c r="UPR20" s="203"/>
      <c r="UPS20" s="203"/>
      <c r="UPT20" s="203"/>
      <c r="UPU20" s="203"/>
      <c r="UPV20" s="203"/>
      <c r="UPW20" s="203"/>
      <c r="UPX20" s="203"/>
      <c r="UPY20" s="203"/>
      <c r="UPZ20" s="203"/>
      <c r="UQA20" s="203"/>
      <c r="UQB20" s="203"/>
      <c r="UQC20" s="203"/>
      <c r="UQD20" s="203"/>
      <c r="UQE20" s="203"/>
      <c r="UQF20" s="203"/>
      <c r="UQG20" s="203"/>
      <c r="UQH20" s="203"/>
      <c r="UQI20" s="203"/>
      <c r="UQJ20" s="203"/>
      <c r="UQK20" s="203"/>
      <c r="UQL20" s="203"/>
      <c r="UQM20" s="203"/>
      <c r="UQN20" s="203"/>
      <c r="UQO20" s="203"/>
      <c r="UQP20" s="203"/>
      <c r="UQQ20" s="203"/>
      <c r="UQR20" s="203"/>
      <c r="UQS20" s="203"/>
      <c r="UQT20" s="203"/>
      <c r="UQU20" s="203"/>
      <c r="UQV20" s="203"/>
      <c r="UQW20" s="203"/>
      <c r="UQX20" s="203"/>
      <c r="UQY20" s="203"/>
      <c r="UQZ20" s="203"/>
      <c r="URA20" s="203"/>
      <c r="URB20" s="203"/>
      <c r="URC20" s="203"/>
      <c r="URD20" s="203"/>
      <c r="URE20" s="203"/>
      <c r="URF20" s="203"/>
      <c r="URG20" s="203"/>
      <c r="URH20" s="203"/>
      <c r="URI20" s="203"/>
      <c r="URJ20" s="203"/>
      <c r="URK20" s="203"/>
      <c r="URL20" s="203"/>
      <c r="URM20" s="203"/>
      <c r="URN20" s="203"/>
      <c r="URO20" s="203"/>
      <c r="URP20" s="203"/>
      <c r="URQ20" s="203"/>
      <c r="URR20" s="203"/>
      <c r="URS20" s="203"/>
      <c r="URT20" s="203"/>
      <c r="URU20" s="203"/>
      <c r="URV20" s="203"/>
      <c r="URW20" s="203"/>
      <c r="URX20" s="203"/>
      <c r="URY20" s="203"/>
      <c r="URZ20" s="203"/>
      <c r="USA20" s="203"/>
      <c r="USB20" s="203"/>
      <c r="USC20" s="203"/>
      <c r="USD20" s="203"/>
      <c r="USE20" s="203"/>
      <c r="USF20" s="203"/>
      <c r="USG20" s="203"/>
      <c r="USH20" s="203"/>
      <c r="USI20" s="203"/>
      <c r="USJ20" s="203"/>
      <c r="USK20" s="203"/>
      <c r="USL20" s="203"/>
      <c r="USM20" s="203"/>
      <c r="USN20" s="203"/>
      <c r="USO20" s="203"/>
      <c r="USP20" s="203"/>
      <c r="USQ20" s="203"/>
      <c r="USR20" s="203"/>
      <c r="USS20" s="203"/>
      <c r="UST20" s="203"/>
      <c r="USU20" s="203"/>
      <c r="USV20" s="203"/>
      <c r="USW20" s="203"/>
      <c r="USX20" s="203"/>
      <c r="USY20" s="203"/>
      <c r="USZ20" s="203"/>
      <c r="UTA20" s="203"/>
      <c r="UTB20" s="203"/>
      <c r="UTC20" s="203"/>
      <c r="UTD20" s="203"/>
      <c r="UTE20" s="203"/>
      <c r="UTF20" s="203"/>
      <c r="UTG20" s="203"/>
      <c r="UTH20" s="203"/>
      <c r="UTI20" s="203"/>
      <c r="UTJ20" s="203"/>
      <c r="UTK20" s="203"/>
      <c r="UTL20" s="203"/>
      <c r="UTM20" s="203"/>
      <c r="UTN20" s="203"/>
      <c r="UTO20" s="203"/>
      <c r="UTP20" s="203"/>
      <c r="UTQ20" s="203"/>
      <c r="UTR20" s="203"/>
      <c r="UTS20" s="203"/>
      <c r="UTT20" s="203"/>
      <c r="UTU20" s="203"/>
      <c r="UTV20" s="203"/>
      <c r="UTW20" s="203"/>
      <c r="UTX20" s="203"/>
      <c r="UTY20" s="203"/>
      <c r="UTZ20" s="203"/>
      <c r="UUA20" s="203"/>
      <c r="UUB20" s="203"/>
      <c r="UUC20" s="203"/>
      <c r="UUD20" s="203"/>
      <c r="UUE20" s="203"/>
      <c r="UUF20" s="203"/>
      <c r="UUG20" s="203"/>
      <c r="UUH20" s="203"/>
      <c r="UUI20" s="203"/>
      <c r="UUJ20" s="203"/>
      <c r="UUK20" s="203"/>
      <c r="UUL20" s="203"/>
      <c r="UUM20" s="203"/>
      <c r="UUN20" s="203"/>
      <c r="UUO20" s="203"/>
      <c r="UUP20" s="203"/>
      <c r="UUQ20" s="203"/>
      <c r="UUR20" s="203"/>
      <c r="UUS20" s="203"/>
      <c r="UUT20" s="203"/>
      <c r="UUU20" s="203"/>
      <c r="UUV20" s="203"/>
      <c r="UUW20" s="203"/>
      <c r="UUX20" s="203"/>
      <c r="UUY20" s="203"/>
      <c r="UUZ20" s="203"/>
      <c r="UVA20" s="203"/>
      <c r="UVB20" s="203"/>
      <c r="UVC20" s="203"/>
      <c r="UVD20" s="203"/>
      <c r="UVE20" s="203"/>
      <c r="UVF20" s="203"/>
      <c r="UVG20" s="203"/>
      <c r="UVH20" s="203"/>
      <c r="UVI20" s="203"/>
      <c r="UVJ20" s="203"/>
      <c r="UVK20" s="203"/>
      <c r="UVL20" s="203"/>
      <c r="UVM20" s="203"/>
      <c r="UVN20" s="203"/>
      <c r="UVO20" s="203"/>
      <c r="UVP20" s="203"/>
      <c r="UVQ20" s="203"/>
      <c r="UVR20" s="203"/>
      <c r="UVS20" s="203"/>
      <c r="UVT20" s="203"/>
      <c r="UVU20" s="203"/>
      <c r="UVV20" s="203"/>
      <c r="UVW20" s="203"/>
      <c r="UVX20" s="203"/>
      <c r="UVY20" s="203"/>
      <c r="UVZ20" s="203"/>
      <c r="UWA20" s="203"/>
      <c r="UWB20" s="203"/>
      <c r="UWC20" s="203"/>
      <c r="UWD20" s="203"/>
      <c r="UWE20" s="203"/>
      <c r="UWF20" s="203"/>
      <c r="UWG20" s="203"/>
      <c r="UWH20" s="203"/>
      <c r="UWI20" s="203"/>
      <c r="UWJ20" s="203"/>
      <c r="UWK20" s="203"/>
      <c r="UWL20" s="203"/>
      <c r="UWM20" s="203"/>
      <c r="UWN20" s="203"/>
      <c r="UWO20" s="203"/>
      <c r="UWP20" s="203"/>
      <c r="UWQ20" s="203"/>
      <c r="UWR20" s="203"/>
      <c r="UWS20" s="203"/>
      <c r="UWT20" s="203"/>
      <c r="UWU20" s="203"/>
      <c r="UWV20" s="203"/>
      <c r="UWW20" s="203"/>
      <c r="UWX20" s="203"/>
      <c r="UWY20" s="203"/>
      <c r="UWZ20" s="203"/>
      <c r="UXA20" s="203"/>
      <c r="UXB20" s="203"/>
      <c r="UXC20" s="203"/>
      <c r="UXD20" s="203"/>
      <c r="UXE20" s="203"/>
      <c r="UXF20" s="203"/>
      <c r="UXG20" s="203"/>
      <c r="UXH20" s="203"/>
      <c r="UXI20" s="203"/>
      <c r="UXJ20" s="203"/>
      <c r="UXK20" s="203"/>
      <c r="UXL20" s="203"/>
      <c r="UXM20" s="203"/>
      <c r="UXN20" s="203"/>
      <c r="UXO20" s="203"/>
      <c r="UXP20" s="203"/>
      <c r="UXQ20" s="203"/>
      <c r="UXR20" s="203"/>
      <c r="UXS20" s="203"/>
      <c r="UXT20" s="203"/>
      <c r="UXU20" s="203"/>
      <c r="UXV20" s="203"/>
      <c r="UXW20" s="203"/>
      <c r="UXX20" s="203"/>
      <c r="UXY20" s="203"/>
      <c r="UXZ20" s="203"/>
      <c r="UYA20" s="203"/>
      <c r="UYB20" s="203"/>
      <c r="UYC20" s="203"/>
      <c r="UYD20" s="203"/>
      <c r="UYE20" s="203"/>
      <c r="UYF20" s="203"/>
      <c r="UYG20" s="203"/>
      <c r="UYH20" s="203"/>
      <c r="UYI20" s="203"/>
      <c r="UYJ20" s="203"/>
      <c r="UYK20" s="203"/>
      <c r="UYL20" s="203"/>
      <c r="UYM20" s="203"/>
      <c r="UYN20" s="203"/>
      <c r="UYO20" s="203"/>
      <c r="UYP20" s="203"/>
      <c r="UYQ20" s="203"/>
      <c r="UYR20" s="203"/>
      <c r="UYS20" s="203"/>
      <c r="UYT20" s="203"/>
      <c r="UYU20" s="203"/>
      <c r="UYV20" s="203"/>
      <c r="UYW20" s="203"/>
      <c r="UYX20" s="203"/>
      <c r="UYY20" s="203"/>
      <c r="UYZ20" s="203"/>
      <c r="UZA20" s="203"/>
      <c r="UZB20" s="203"/>
      <c r="UZC20" s="203"/>
      <c r="UZD20" s="203"/>
      <c r="UZE20" s="203"/>
      <c r="UZF20" s="203"/>
      <c r="UZG20" s="203"/>
      <c r="UZH20" s="203"/>
      <c r="UZI20" s="203"/>
      <c r="UZJ20" s="203"/>
      <c r="UZK20" s="203"/>
      <c r="UZL20" s="203"/>
      <c r="UZM20" s="203"/>
      <c r="UZN20" s="203"/>
      <c r="UZO20" s="203"/>
      <c r="UZP20" s="203"/>
      <c r="UZQ20" s="203"/>
      <c r="UZR20" s="203"/>
      <c r="UZS20" s="203"/>
      <c r="UZT20" s="203"/>
      <c r="UZU20" s="203"/>
      <c r="UZV20" s="203"/>
      <c r="UZW20" s="203"/>
      <c r="UZX20" s="203"/>
      <c r="UZY20" s="203"/>
      <c r="UZZ20" s="203"/>
      <c r="VAA20" s="203"/>
      <c r="VAB20" s="203"/>
      <c r="VAC20" s="203"/>
      <c r="VAD20" s="203"/>
      <c r="VAE20" s="203"/>
      <c r="VAF20" s="203"/>
      <c r="VAG20" s="203"/>
      <c r="VAH20" s="203"/>
      <c r="VAI20" s="203"/>
      <c r="VAJ20" s="203"/>
      <c r="VAK20" s="203"/>
      <c r="VAL20" s="203"/>
      <c r="VAM20" s="203"/>
      <c r="VAN20" s="203"/>
      <c r="VAO20" s="203"/>
      <c r="VAP20" s="203"/>
      <c r="VAQ20" s="203"/>
      <c r="VAR20" s="203"/>
      <c r="VAS20" s="203"/>
      <c r="VAT20" s="203"/>
      <c r="VAU20" s="203"/>
      <c r="VAV20" s="203"/>
      <c r="VAW20" s="203"/>
      <c r="VAX20" s="203"/>
      <c r="VAY20" s="203"/>
      <c r="VAZ20" s="203"/>
      <c r="VBA20" s="203"/>
      <c r="VBB20" s="203"/>
      <c r="VBC20" s="203"/>
      <c r="VBD20" s="203"/>
      <c r="VBE20" s="203"/>
      <c r="VBF20" s="203"/>
      <c r="VBG20" s="203"/>
      <c r="VBH20" s="203"/>
      <c r="VBI20" s="203"/>
      <c r="VBJ20" s="203"/>
      <c r="VBK20" s="203"/>
      <c r="VBL20" s="203"/>
      <c r="VBM20" s="203"/>
      <c r="VBN20" s="203"/>
      <c r="VBO20" s="203"/>
      <c r="VBP20" s="203"/>
      <c r="VBQ20" s="203"/>
      <c r="VBR20" s="203"/>
      <c r="VBS20" s="203"/>
      <c r="VBT20" s="203"/>
      <c r="VBU20" s="203"/>
      <c r="VBV20" s="203"/>
      <c r="VBW20" s="203"/>
      <c r="VBX20" s="203"/>
      <c r="VBY20" s="203"/>
      <c r="VBZ20" s="203"/>
      <c r="VCA20" s="203"/>
      <c r="VCB20" s="203"/>
      <c r="VCC20" s="203"/>
      <c r="VCD20" s="203"/>
      <c r="VCE20" s="203"/>
      <c r="VCF20" s="203"/>
      <c r="VCG20" s="203"/>
      <c r="VCH20" s="203"/>
      <c r="VCI20" s="203"/>
      <c r="VCJ20" s="203"/>
      <c r="VCK20" s="203"/>
      <c r="VCL20" s="203"/>
      <c r="VCM20" s="203"/>
      <c r="VCN20" s="203"/>
      <c r="VCO20" s="203"/>
      <c r="VCP20" s="203"/>
      <c r="VCQ20" s="203"/>
      <c r="VCR20" s="203"/>
      <c r="VCS20" s="203"/>
      <c r="VCT20" s="203"/>
      <c r="VCU20" s="203"/>
      <c r="VCV20" s="203"/>
      <c r="VCW20" s="203"/>
      <c r="VCX20" s="203"/>
      <c r="VCY20" s="203"/>
      <c r="VCZ20" s="203"/>
      <c r="VDA20" s="203"/>
      <c r="VDB20" s="203"/>
      <c r="VDC20" s="203"/>
      <c r="VDD20" s="203"/>
      <c r="VDE20" s="203"/>
      <c r="VDF20" s="203"/>
      <c r="VDG20" s="203"/>
      <c r="VDH20" s="203"/>
      <c r="VDI20" s="203"/>
      <c r="VDJ20" s="203"/>
      <c r="VDK20" s="203"/>
      <c r="VDL20" s="203"/>
      <c r="VDM20" s="203"/>
      <c r="VDN20" s="203"/>
      <c r="VDO20" s="203"/>
      <c r="VDP20" s="203"/>
      <c r="VDQ20" s="203"/>
      <c r="VDR20" s="203"/>
      <c r="VDS20" s="203"/>
      <c r="VDT20" s="203"/>
      <c r="VDU20" s="203"/>
      <c r="VDV20" s="203"/>
      <c r="VDW20" s="203"/>
      <c r="VDX20" s="203"/>
      <c r="VDY20" s="203"/>
      <c r="VDZ20" s="203"/>
      <c r="VEA20" s="203"/>
      <c r="VEB20" s="203"/>
      <c r="VEC20" s="203"/>
      <c r="VED20" s="203"/>
      <c r="VEE20" s="203"/>
      <c r="VEF20" s="203"/>
      <c r="VEG20" s="203"/>
      <c r="VEH20" s="203"/>
      <c r="VEI20" s="203"/>
      <c r="VEJ20" s="203"/>
      <c r="VEK20" s="203"/>
      <c r="VEL20" s="203"/>
      <c r="VEM20" s="203"/>
      <c r="VEN20" s="203"/>
      <c r="VEO20" s="203"/>
      <c r="VEP20" s="203"/>
      <c r="VEQ20" s="203"/>
      <c r="VER20" s="203"/>
      <c r="VES20" s="203"/>
      <c r="VET20" s="203"/>
      <c r="VEU20" s="203"/>
      <c r="VEV20" s="203"/>
      <c r="VEW20" s="203"/>
      <c r="VEX20" s="203"/>
      <c r="VEY20" s="203"/>
      <c r="VEZ20" s="203"/>
      <c r="VFA20" s="203"/>
      <c r="VFB20" s="203"/>
      <c r="VFC20" s="203"/>
      <c r="VFD20" s="203"/>
      <c r="VFE20" s="203"/>
      <c r="VFF20" s="203"/>
      <c r="VFG20" s="203"/>
      <c r="VFH20" s="203"/>
      <c r="VFI20" s="203"/>
      <c r="VFJ20" s="203"/>
      <c r="VFK20" s="203"/>
      <c r="VFL20" s="203"/>
      <c r="VFM20" s="203"/>
      <c r="VFN20" s="203"/>
      <c r="VFO20" s="203"/>
      <c r="VFP20" s="203"/>
      <c r="VFQ20" s="203"/>
      <c r="VFR20" s="203"/>
      <c r="VFS20" s="203"/>
      <c r="VFT20" s="203"/>
      <c r="VFU20" s="203"/>
      <c r="VFV20" s="203"/>
      <c r="VFW20" s="203"/>
      <c r="VFX20" s="203"/>
      <c r="VFY20" s="203"/>
      <c r="VFZ20" s="203"/>
      <c r="VGA20" s="203"/>
      <c r="VGB20" s="203"/>
      <c r="VGC20" s="203"/>
      <c r="VGD20" s="203"/>
      <c r="VGE20" s="203"/>
      <c r="VGF20" s="203"/>
      <c r="VGG20" s="203"/>
      <c r="VGH20" s="203"/>
      <c r="VGI20" s="203"/>
      <c r="VGJ20" s="203"/>
      <c r="VGK20" s="203"/>
      <c r="VGL20" s="203"/>
      <c r="VGM20" s="203"/>
      <c r="VGN20" s="203"/>
      <c r="VGO20" s="203"/>
      <c r="VGP20" s="203"/>
      <c r="VGQ20" s="203"/>
      <c r="VGR20" s="203"/>
      <c r="VGS20" s="203"/>
      <c r="VGT20" s="203"/>
      <c r="VGU20" s="203"/>
      <c r="VGV20" s="203"/>
      <c r="VGW20" s="203"/>
      <c r="VGX20" s="203"/>
      <c r="VGY20" s="203"/>
      <c r="VGZ20" s="203"/>
      <c r="VHA20" s="203"/>
      <c r="VHB20" s="203"/>
      <c r="VHC20" s="203"/>
      <c r="VHD20" s="203"/>
      <c r="VHE20" s="203"/>
      <c r="VHF20" s="203"/>
      <c r="VHG20" s="203"/>
      <c r="VHH20" s="203"/>
      <c r="VHI20" s="203"/>
      <c r="VHJ20" s="203"/>
      <c r="VHK20" s="203"/>
      <c r="VHL20" s="203"/>
      <c r="VHM20" s="203"/>
      <c r="VHN20" s="203"/>
      <c r="VHO20" s="203"/>
      <c r="VHP20" s="203"/>
      <c r="VHQ20" s="203"/>
      <c r="VHR20" s="203"/>
      <c r="VHS20" s="203"/>
      <c r="VHT20" s="203"/>
      <c r="VHU20" s="203"/>
      <c r="VHV20" s="203"/>
      <c r="VHW20" s="203"/>
      <c r="VHX20" s="203"/>
      <c r="VHY20" s="203"/>
      <c r="VHZ20" s="203"/>
      <c r="VIA20" s="203"/>
      <c r="VIB20" s="203"/>
      <c r="VIC20" s="203"/>
      <c r="VID20" s="203"/>
      <c r="VIE20" s="203"/>
      <c r="VIF20" s="203"/>
      <c r="VIG20" s="203"/>
      <c r="VIH20" s="203"/>
      <c r="VII20" s="203"/>
      <c r="VIJ20" s="203"/>
      <c r="VIK20" s="203"/>
      <c r="VIL20" s="203"/>
      <c r="VIM20" s="203"/>
      <c r="VIN20" s="203"/>
      <c r="VIO20" s="203"/>
      <c r="VIP20" s="203"/>
      <c r="VIQ20" s="203"/>
      <c r="VIR20" s="203"/>
      <c r="VIS20" s="203"/>
      <c r="VIT20" s="203"/>
      <c r="VIU20" s="203"/>
      <c r="VIV20" s="203"/>
      <c r="VIW20" s="203"/>
      <c r="VIX20" s="203"/>
      <c r="VIY20" s="203"/>
      <c r="VIZ20" s="203"/>
      <c r="VJA20" s="203"/>
      <c r="VJB20" s="203"/>
      <c r="VJC20" s="203"/>
      <c r="VJD20" s="203"/>
      <c r="VJE20" s="203"/>
      <c r="VJF20" s="203"/>
      <c r="VJG20" s="203"/>
      <c r="VJH20" s="203"/>
      <c r="VJI20" s="203"/>
      <c r="VJJ20" s="203"/>
      <c r="VJK20" s="203"/>
      <c r="VJL20" s="203"/>
      <c r="VJM20" s="203"/>
      <c r="VJN20" s="203"/>
      <c r="VJO20" s="203"/>
      <c r="VJP20" s="203"/>
      <c r="VJQ20" s="203"/>
      <c r="VJR20" s="203"/>
      <c r="VJS20" s="203"/>
      <c r="VJT20" s="203"/>
      <c r="VJU20" s="203"/>
      <c r="VJV20" s="203"/>
      <c r="VJW20" s="203"/>
      <c r="VJX20" s="203"/>
      <c r="VJY20" s="203"/>
      <c r="VJZ20" s="203"/>
      <c r="VKA20" s="203"/>
      <c r="VKB20" s="203"/>
      <c r="VKC20" s="203"/>
      <c r="VKD20" s="203"/>
      <c r="VKE20" s="203"/>
      <c r="VKF20" s="203"/>
      <c r="VKG20" s="203"/>
      <c r="VKH20" s="203"/>
      <c r="VKI20" s="203"/>
      <c r="VKJ20" s="203"/>
      <c r="VKK20" s="203"/>
      <c r="VKL20" s="203"/>
      <c r="VKM20" s="203"/>
      <c r="VKN20" s="203"/>
      <c r="VKO20" s="203"/>
      <c r="VKP20" s="203"/>
      <c r="VKQ20" s="203"/>
      <c r="VKR20" s="203"/>
      <c r="VKS20" s="203"/>
      <c r="VKT20" s="203"/>
      <c r="VKU20" s="203"/>
      <c r="VKV20" s="203"/>
      <c r="VKW20" s="203"/>
      <c r="VKX20" s="203"/>
      <c r="VKY20" s="203"/>
      <c r="VKZ20" s="203"/>
      <c r="VLA20" s="203"/>
      <c r="VLB20" s="203"/>
      <c r="VLC20" s="203"/>
      <c r="VLD20" s="203"/>
      <c r="VLE20" s="203"/>
      <c r="VLF20" s="203"/>
      <c r="VLG20" s="203"/>
      <c r="VLH20" s="203"/>
      <c r="VLI20" s="203"/>
      <c r="VLJ20" s="203"/>
      <c r="VLK20" s="203"/>
      <c r="VLL20" s="203"/>
      <c r="VLM20" s="203"/>
      <c r="VLN20" s="203"/>
      <c r="VLO20" s="203"/>
      <c r="VLP20" s="203"/>
      <c r="VLQ20" s="203"/>
      <c r="VLR20" s="203"/>
      <c r="VLS20" s="203"/>
      <c r="VLT20" s="203"/>
      <c r="VLU20" s="203"/>
      <c r="VLV20" s="203"/>
      <c r="VLW20" s="203"/>
      <c r="VLX20" s="203"/>
      <c r="VLY20" s="203"/>
      <c r="VLZ20" s="203"/>
      <c r="VMA20" s="203"/>
      <c r="VMB20" s="203"/>
      <c r="VMC20" s="203"/>
      <c r="VMD20" s="203"/>
      <c r="VME20" s="203"/>
      <c r="VMF20" s="203"/>
      <c r="VMG20" s="203"/>
      <c r="VMH20" s="203"/>
      <c r="VMI20" s="203"/>
      <c r="VMJ20" s="203"/>
      <c r="VMK20" s="203"/>
      <c r="VML20" s="203"/>
      <c r="VMM20" s="203"/>
      <c r="VMN20" s="203"/>
      <c r="VMO20" s="203"/>
      <c r="VMP20" s="203"/>
      <c r="VMQ20" s="203"/>
      <c r="VMR20" s="203"/>
      <c r="VMS20" s="203"/>
      <c r="VMT20" s="203"/>
      <c r="VMU20" s="203"/>
      <c r="VMV20" s="203"/>
      <c r="VMW20" s="203"/>
      <c r="VMX20" s="203"/>
      <c r="VMY20" s="203"/>
      <c r="VMZ20" s="203"/>
      <c r="VNA20" s="203"/>
      <c r="VNB20" s="203"/>
      <c r="VNC20" s="203"/>
      <c r="VND20" s="203"/>
      <c r="VNE20" s="203"/>
      <c r="VNF20" s="203"/>
      <c r="VNG20" s="203"/>
      <c r="VNH20" s="203"/>
      <c r="VNI20" s="203"/>
      <c r="VNJ20" s="203"/>
      <c r="VNK20" s="203"/>
      <c r="VNL20" s="203"/>
      <c r="VNM20" s="203"/>
      <c r="VNN20" s="203"/>
      <c r="VNO20" s="203"/>
      <c r="VNP20" s="203"/>
      <c r="VNQ20" s="203"/>
      <c r="VNR20" s="203"/>
      <c r="VNS20" s="203"/>
      <c r="VNT20" s="203"/>
      <c r="VNU20" s="203"/>
      <c r="VNV20" s="203"/>
      <c r="VNW20" s="203"/>
      <c r="VNX20" s="203"/>
      <c r="VNY20" s="203"/>
      <c r="VNZ20" s="203"/>
      <c r="VOA20" s="203"/>
      <c r="VOB20" s="203"/>
      <c r="VOC20" s="203"/>
      <c r="VOD20" s="203"/>
      <c r="VOE20" s="203"/>
      <c r="VOF20" s="203"/>
      <c r="VOG20" s="203"/>
      <c r="VOH20" s="203"/>
      <c r="VOI20" s="203"/>
      <c r="VOJ20" s="203"/>
      <c r="VOK20" s="203"/>
      <c r="VOL20" s="203"/>
      <c r="VOM20" s="203"/>
      <c r="VON20" s="203"/>
      <c r="VOO20" s="203"/>
      <c r="VOP20" s="203"/>
      <c r="VOQ20" s="203"/>
      <c r="VOR20" s="203"/>
      <c r="VOS20" s="203"/>
      <c r="VOT20" s="203"/>
      <c r="VOU20" s="203"/>
      <c r="VOV20" s="203"/>
      <c r="VOW20" s="203"/>
      <c r="VOX20" s="203"/>
      <c r="VOY20" s="203"/>
      <c r="VOZ20" s="203"/>
      <c r="VPA20" s="203"/>
      <c r="VPB20" s="203"/>
      <c r="VPC20" s="203"/>
      <c r="VPD20" s="203"/>
      <c r="VPE20" s="203"/>
      <c r="VPF20" s="203"/>
      <c r="VPG20" s="203"/>
      <c r="VPH20" s="203"/>
      <c r="VPI20" s="203"/>
      <c r="VPJ20" s="203"/>
      <c r="VPK20" s="203"/>
      <c r="VPL20" s="203"/>
      <c r="VPM20" s="203"/>
      <c r="VPN20" s="203"/>
      <c r="VPO20" s="203"/>
      <c r="VPP20" s="203"/>
      <c r="VPQ20" s="203"/>
      <c r="VPR20" s="203"/>
      <c r="VPS20" s="203"/>
      <c r="VPT20" s="203"/>
      <c r="VPU20" s="203"/>
      <c r="VPV20" s="203"/>
      <c r="VPW20" s="203"/>
      <c r="VPX20" s="203"/>
      <c r="VPY20" s="203"/>
      <c r="VPZ20" s="203"/>
      <c r="VQA20" s="203"/>
      <c r="VQB20" s="203"/>
      <c r="VQC20" s="203"/>
      <c r="VQD20" s="203"/>
      <c r="VQE20" s="203"/>
      <c r="VQF20" s="203"/>
      <c r="VQG20" s="203"/>
      <c r="VQH20" s="203"/>
      <c r="VQI20" s="203"/>
      <c r="VQJ20" s="203"/>
      <c r="VQK20" s="203"/>
      <c r="VQL20" s="203"/>
      <c r="VQM20" s="203"/>
      <c r="VQN20" s="203"/>
      <c r="VQO20" s="203"/>
      <c r="VQP20" s="203"/>
      <c r="VQQ20" s="203"/>
      <c r="VQR20" s="203"/>
      <c r="VQS20" s="203"/>
      <c r="VQT20" s="203"/>
      <c r="VQU20" s="203"/>
      <c r="VQV20" s="203"/>
      <c r="VQW20" s="203"/>
      <c r="VQX20" s="203"/>
      <c r="VQY20" s="203"/>
      <c r="VQZ20" s="203"/>
      <c r="VRA20" s="203"/>
      <c r="VRB20" s="203"/>
      <c r="VRC20" s="203"/>
      <c r="VRD20" s="203"/>
      <c r="VRE20" s="203"/>
      <c r="VRF20" s="203"/>
      <c r="VRG20" s="203"/>
      <c r="VRH20" s="203"/>
      <c r="VRI20" s="203"/>
      <c r="VRJ20" s="203"/>
      <c r="VRK20" s="203"/>
      <c r="VRL20" s="203"/>
      <c r="VRM20" s="203"/>
      <c r="VRN20" s="203"/>
      <c r="VRO20" s="203"/>
      <c r="VRP20" s="203"/>
      <c r="VRQ20" s="203"/>
      <c r="VRR20" s="203"/>
      <c r="VRS20" s="203"/>
      <c r="VRT20" s="203"/>
      <c r="VRU20" s="203"/>
      <c r="VRV20" s="203"/>
      <c r="VRW20" s="203"/>
      <c r="VRX20" s="203"/>
      <c r="VRY20" s="203"/>
      <c r="VRZ20" s="203"/>
      <c r="VSA20" s="203"/>
      <c r="VSB20" s="203"/>
      <c r="VSC20" s="203"/>
      <c r="VSD20" s="203"/>
      <c r="VSE20" s="203"/>
      <c r="VSF20" s="203"/>
      <c r="VSG20" s="203"/>
      <c r="VSH20" s="203"/>
      <c r="VSI20" s="203"/>
      <c r="VSJ20" s="203"/>
      <c r="VSK20" s="203"/>
      <c r="VSL20" s="203"/>
      <c r="VSM20" s="203"/>
      <c r="VSN20" s="203"/>
      <c r="VSO20" s="203"/>
      <c r="VSP20" s="203"/>
      <c r="VSQ20" s="203"/>
      <c r="VSR20" s="203"/>
      <c r="VSS20" s="203"/>
      <c r="VST20" s="203"/>
      <c r="VSU20" s="203"/>
      <c r="VSV20" s="203"/>
      <c r="VSW20" s="203"/>
      <c r="VSX20" s="203"/>
      <c r="VSY20" s="203"/>
      <c r="VSZ20" s="203"/>
      <c r="VTA20" s="203"/>
      <c r="VTB20" s="203"/>
      <c r="VTC20" s="203"/>
      <c r="VTD20" s="203"/>
      <c r="VTE20" s="203"/>
      <c r="VTF20" s="203"/>
      <c r="VTG20" s="203"/>
      <c r="VTH20" s="203"/>
      <c r="VTI20" s="203"/>
      <c r="VTJ20" s="203"/>
      <c r="VTK20" s="203"/>
      <c r="VTL20" s="203"/>
      <c r="VTM20" s="203"/>
      <c r="VTN20" s="203"/>
      <c r="VTO20" s="203"/>
      <c r="VTP20" s="203"/>
      <c r="VTQ20" s="203"/>
      <c r="VTR20" s="203"/>
      <c r="VTS20" s="203"/>
      <c r="VTT20" s="203"/>
      <c r="VTU20" s="203"/>
      <c r="VTV20" s="203"/>
      <c r="VTW20" s="203"/>
      <c r="VTX20" s="203"/>
      <c r="VTY20" s="203"/>
      <c r="VTZ20" s="203"/>
      <c r="VUA20" s="203"/>
      <c r="VUB20" s="203"/>
      <c r="VUC20" s="203"/>
      <c r="VUD20" s="203"/>
      <c r="VUE20" s="203"/>
      <c r="VUF20" s="203"/>
      <c r="VUG20" s="203"/>
      <c r="VUH20" s="203"/>
      <c r="VUI20" s="203"/>
      <c r="VUJ20" s="203"/>
      <c r="VUK20" s="203"/>
      <c r="VUL20" s="203"/>
      <c r="VUM20" s="203"/>
      <c r="VUN20" s="203"/>
      <c r="VUO20" s="203"/>
      <c r="VUP20" s="203"/>
      <c r="VUQ20" s="203"/>
      <c r="VUR20" s="203"/>
      <c r="VUS20" s="203"/>
      <c r="VUT20" s="203"/>
      <c r="VUU20" s="203"/>
      <c r="VUV20" s="203"/>
      <c r="VUW20" s="203"/>
      <c r="VUX20" s="203"/>
      <c r="VUY20" s="203"/>
      <c r="VUZ20" s="203"/>
      <c r="VVA20" s="203"/>
      <c r="VVB20" s="203"/>
      <c r="VVC20" s="203"/>
      <c r="VVD20" s="203"/>
      <c r="VVE20" s="203"/>
      <c r="VVF20" s="203"/>
      <c r="VVG20" s="203"/>
      <c r="VVH20" s="203"/>
      <c r="VVI20" s="203"/>
      <c r="VVJ20" s="203"/>
      <c r="VVK20" s="203"/>
      <c r="VVL20" s="203"/>
      <c r="VVM20" s="203"/>
      <c r="VVN20" s="203"/>
      <c r="VVO20" s="203"/>
      <c r="VVP20" s="203"/>
      <c r="VVQ20" s="203"/>
      <c r="VVR20" s="203"/>
      <c r="VVS20" s="203"/>
      <c r="VVT20" s="203"/>
      <c r="VVU20" s="203"/>
      <c r="VVV20" s="203"/>
      <c r="VVW20" s="203"/>
      <c r="VVX20" s="203"/>
      <c r="VVY20" s="203"/>
      <c r="VVZ20" s="203"/>
      <c r="VWA20" s="203"/>
      <c r="VWB20" s="203"/>
      <c r="VWC20" s="203"/>
      <c r="VWD20" s="203"/>
      <c r="VWE20" s="203"/>
      <c r="VWF20" s="203"/>
      <c r="VWG20" s="203"/>
      <c r="VWH20" s="203"/>
      <c r="VWI20" s="203"/>
      <c r="VWJ20" s="203"/>
      <c r="VWK20" s="203"/>
      <c r="VWL20" s="203"/>
      <c r="VWM20" s="203"/>
      <c r="VWN20" s="203"/>
      <c r="VWO20" s="203"/>
      <c r="VWP20" s="203"/>
      <c r="VWQ20" s="203"/>
      <c r="VWR20" s="203"/>
      <c r="VWS20" s="203"/>
      <c r="VWT20" s="203"/>
      <c r="VWU20" s="203"/>
      <c r="VWV20" s="203"/>
      <c r="VWW20" s="203"/>
      <c r="VWX20" s="203"/>
      <c r="VWY20" s="203"/>
      <c r="VWZ20" s="203"/>
      <c r="VXA20" s="203"/>
      <c r="VXB20" s="203"/>
      <c r="VXC20" s="203"/>
      <c r="VXD20" s="203"/>
      <c r="VXE20" s="203"/>
      <c r="VXF20" s="203"/>
      <c r="VXG20" s="203"/>
      <c r="VXH20" s="203"/>
      <c r="VXI20" s="203"/>
      <c r="VXJ20" s="203"/>
      <c r="VXK20" s="203"/>
      <c r="VXL20" s="203"/>
      <c r="VXM20" s="203"/>
      <c r="VXN20" s="203"/>
      <c r="VXO20" s="203"/>
      <c r="VXP20" s="203"/>
      <c r="VXQ20" s="203"/>
      <c r="VXR20" s="203"/>
      <c r="VXS20" s="203"/>
      <c r="VXT20" s="203"/>
      <c r="VXU20" s="203"/>
      <c r="VXV20" s="203"/>
      <c r="VXW20" s="203"/>
      <c r="VXX20" s="203"/>
      <c r="VXY20" s="203"/>
      <c r="VXZ20" s="203"/>
      <c r="VYA20" s="203"/>
      <c r="VYB20" s="203"/>
      <c r="VYC20" s="203"/>
      <c r="VYD20" s="203"/>
      <c r="VYE20" s="203"/>
      <c r="VYF20" s="203"/>
      <c r="VYG20" s="203"/>
      <c r="VYH20" s="203"/>
      <c r="VYI20" s="203"/>
      <c r="VYJ20" s="203"/>
      <c r="VYK20" s="203"/>
      <c r="VYL20" s="203"/>
      <c r="VYM20" s="203"/>
      <c r="VYN20" s="203"/>
      <c r="VYO20" s="203"/>
      <c r="VYP20" s="203"/>
      <c r="VYQ20" s="203"/>
      <c r="VYR20" s="203"/>
      <c r="VYS20" s="203"/>
      <c r="VYT20" s="203"/>
      <c r="VYU20" s="203"/>
      <c r="VYV20" s="203"/>
      <c r="VYW20" s="203"/>
      <c r="VYX20" s="203"/>
      <c r="VYY20" s="203"/>
      <c r="VYZ20" s="203"/>
      <c r="VZA20" s="203"/>
      <c r="VZB20" s="203"/>
      <c r="VZC20" s="203"/>
      <c r="VZD20" s="203"/>
      <c r="VZE20" s="203"/>
      <c r="VZF20" s="203"/>
      <c r="VZG20" s="203"/>
      <c r="VZH20" s="203"/>
      <c r="VZI20" s="203"/>
      <c r="VZJ20" s="203"/>
      <c r="VZK20" s="203"/>
      <c r="VZL20" s="203"/>
      <c r="VZM20" s="203"/>
      <c r="VZN20" s="203"/>
      <c r="VZO20" s="203"/>
      <c r="VZP20" s="203"/>
      <c r="VZQ20" s="203"/>
      <c r="VZR20" s="203"/>
      <c r="VZS20" s="203"/>
      <c r="VZT20" s="203"/>
      <c r="VZU20" s="203"/>
      <c r="VZV20" s="203"/>
      <c r="VZW20" s="203"/>
      <c r="VZX20" s="203"/>
      <c r="VZY20" s="203"/>
      <c r="VZZ20" s="203"/>
      <c r="WAA20" s="203"/>
      <c r="WAB20" s="203"/>
      <c r="WAC20" s="203"/>
      <c r="WAD20" s="203"/>
      <c r="WAE20" s="203"/>
      <c r="WAF20" s="203"/>
      <c r="WAG20" s="203"/>
      <c r="WAH20" s="203"/>
      <c r="WAI20" s="203"/>
      <c r="WAJ20" s="203"/>
      <c r="WAK20" s="203"/>
      <c r="WAL20" s="203"/>
      <c r="WAM20" s="203"/>
      <c r="WAN20" s="203"/>
      <c r="WAO20" s="203"/>
      <c r="WAP20" s="203"/>
      <c r="WAQ20" s="203"/>
      <c r="WAR20" s="203"/>
      <c r="WAS20" s="203"/>
      <c r="WAT20" s="203"/>
      <c r="WAU20" s="203"/>
      <c r="WAV20" s="203"/>
      <c r="WAW20" s="203"/>
      <c r="WAX20" s="203"/>
      <c r="WAY20" s="203"/>
      <c r="WAZ20" s="203"/>
      <c r="WBA20" s="203"/>
      <c r="WBB20" s="203"/>
      <c r="WBC20" s="203"/>
      <c r="WBD20" s="203"/>
      <c r="WBE20" s="203"/>
      <c r="WBF20" s="203"/>
      <c r="WBG20" s="203"/>
      <c r="WBH20" s="203"/>
      <c r="WBI20" s="203"/>
      <c r="WBJ20" s="203"/>
      <c r="WBK20" s="203"/>
      <c r="WBL20" s="203"/>
      <c r="WBM20" s="203"/>
      <c r="WBN20" s="203"/>
      <c r="WBO20" s="203"/>
      <c r="WBP20" s="203"/>
      <c r="WBQ20" s="203"/>
      <c r="WBR20" s="203"/>
      <c r="WBS20" s="203"/>
      <c r="WBT20" s="203"/>
      <c r="WBU20" s="203"/>
      <c r="WBV20" s="203"/>
      <c r="WBW20" s="203"/>
      <c r="WBX20" s="203"/>
      <c r="WBY20" s="203"/>
      <c r="WBZ20" s="203"/>
      <c r="WCA20" s="203"/>
      <c r="WCB20" s="203"/>
      <c r="WCC20" s="203"/>
      <c r="WCD20" s="203"/>
      <c r="WCE20" s="203"/>
      <c r="WCF20" s="203"/>
      <c r="WCG20" s="203"/>
      <c r="WCH20" s="203"/>
      <c r="WCI20" s="203"/>
      <c r="WCJ20" s="203"/>
      <c r="WCK20" s="203"/>
      <c r="WCL20" s="203"/>
      <c r="WCM20" s="203"/>
      <c r="WCN20" s="203"/>
      <c r="WCO20" s="203"/>
      <c r="WCP20" s="203"/>
      <c r="WCQ20" s="203"/>
      <c r="WCR20" s="203"/>
      <c r="WCS20" s="203"/>
      <c r="WCT20" s="203"/>
      <c r="WCU20" s="203"/>
      <c r="WCV20" s="203"/>
      <c r="WCW20" s="203"/>
      <c r="WCX20" s="203"/>
      <c r="WCY20" s="203"/>
      <c r="WCZ20" s="203"/>
      <c r="WDA20" s="203"/>
      <c r="WDB20" s="203"/>
      <c r="WDC20" s="203"/>
      <c r="WDD20" s="203"/>
      <c r="WDE20" s="203"/>
      <c r="WDF20" s="203"/>
      <c r="WDG20" s="203"/>
      <c r="WDH20" s="203"/>
      <c r="WDI20" s="203"/>
      <c r="WDJ20" s="203"/>
      <c r="WDK20" s="203"/>
      <c r="WDL20" s="203"/>
      <c r="WDM20" s="203"/>
      <c r="WDN20" s="203"/>
      <c r="WDO20" s="203"/>
      <c r="WDP20" s="203"/>
      <c r="WDQ20" s="203"/>
      <c r="WDR20" s="203"/>
      <c r="WDS20" s="203"/>
      <c r="WDT20" s="203"/>
      <c r="WDU20" s="203"/>
      <c r="WDV20" s="203"/>
      <c r="WDW20" s="203"/>
      <c r="WDX20" s="203"/>
      <c r="WDY20" s="203"/>
      <c r="WDZ20" s="203"/>
      <c r="WEA20" s="203"/>
      <c r="WEB20" s="203"/>
      <c r="WEC20" s="203"/>
      <c r="WED20" s="203"/>
      <c r="WEE20" s="203"/>
      <c r="WEF20" s="203"/>
      <c r="WEG20" s="203"/>
      <c r="WEH20" s="203"/>
      <c r="WEI20" s="203"/>
      <c r="WEJ20" s="203"/>
      <c r="WEK20" s="203"/>
      <c r="WEL20" s="203"/>
      <c r="WEM20" s="203"/>
      <c r="WEN20" s="203"/>
      <c r="WEO20" s="203"/>
      <c r="WEP20" s="203"/>
      <c r="WEQ20" s="203"/>
      <c r="WER20" s="203"/>
      <c r="WES20" s="203"/>
      <c r="WET20" s="203"/>
      <c r="WEU20" s="203"/>
      <c r="WEV20" s="203"/>
      <c r="WEW20" s="203"/>
      <c r="WEX20" s="203"/>
      <c r="WEY20" s="203"/>
      <c r="WEZ20" s="203"/>
      <c r="WFA20" s="203"/>
      <c r="WFB20" s="203"/>
      <c r="WFC20" s="203"/>
      <c r="WFD20" s="203"/>
      <c r="WFE20" s="203"/>
      <c r="WFF20" s="203"/>
      <c r="WFG20" s="203"/>
      <c r="WFH20" s="203"/>
      <c r="WFI20" s="203"/>
      <c r="WFJ20" s="203"/>
      <c r="WFK20" s="203"/>
      <c r="WFL20" s="203"/>
      <c r="WFM20" s="203"/>
      <c r="WFN20" s="203"/>
      <c r="WFO20" s="203"/>
      <c r="WFP20" s="203"/>
      <c r="WFQ20" s="203"/>
      <c r="WFR20" s="203"/>
      <c r="WFS20" s="203"/>
      <c r="WFT20" s="203"/>
      <c r="WFU20" s="203"/>
      <c r="WFV20" s="203"/>
      <c r="WFW20" s="203"/>
      <c r="WFX20" s="203"/>
      <c r="WFY20" s="203"/>
      <c r="WFZ20" s="203"/>
      <c r="WGA20" s="203"/>
      <c r="WGB20" s="203"/>
      <c r="WGC20" s="203"/>
      <c r="WGD20" s="203"/>
      <c r="WGE20" s="203"/>
      <c r="WGF20" s="203"/>
      <c r="WGG20" s="203"/>
      <c r="WGH20" s="203"/>
      <c r="WGI20" s="203"/>
      <c r="WGJ20" s="203"/>
      <c r="WGK20" s="203"/>
      <c r="WGL20" s="203"/>
      <c r="WGM20" s="203"/>
      <c r="WGN20" s="203"/>
      <c r="WGO20" s="203"/>
      <c r="WGP20" s="203"/>
      <c r="WGQ20" s="203"/>
      <c r="WGR20" s="203"/>
      <c r="WGS20" s="203"/>
      <c r="WGT20" s="203"/>
      <c r="WGU20" s="203"/>
      <c r="WGV20" s="203"/>
      <c r="WGW20" s="203"/>
      <c r="WGX20" s="203"/>
      <c r="WGY20" s="203"/>
      <c r="WGZ20" s="203"/>
      <c r="WHA20" s="203"/>
      <c r="WHB20" s="203"/>
      <c r="WHC20" s="203"/>
      <c r="WHD20" s="203"/>
      <c r="WHE20" s="203"/>
      <c r="WHF20" s="203"/>
      <c r="WHG20" s="203"/>
      <c r="WHH20" s="203"/>
      <c r="WHI20" s="203"/>
      <c r="WHJ20" s="203"/>
      <c r="WHK20" s="203"/>
      <c r="WHL20" s="203"/>
      <c r="WHM20" s="203"/>
      <c r="WHN20" s="203"/>
      <c r="WHO20" s="203"/>
      <c r="WHP20" s="203"/>
      <c r="WHQ20" s="203"/>
      <c r="WHR20" s="203"/>
      <c r="WHS20" s="203"/>
      <c r="WHT20" s="203"/>
      <c r="WHU20" s="203"/>
      <c r="WHV20" s="203"/>
      <c r="WHW20" s="203"/>
      <c r="WHX20" s="203"/>
      <c r="WHY20" s="203"/>
      <c r="WHZ20" s="203"/>
      <c r="WIA20" s="203"/>
      <c r="WIB20" s="203"/>
      <c r="WIC20" s="203"/>
      <c r="WID20" s="203"/>
      <c r="WIE20" s="203"/>
      <c r="WIF20" s="203"/>
      <c r="WIG20" s="203"/>
      <c r="WIH20" s="203"/>
      <c r="WII20" s="203"/>
      <c r="WIJ20" s="203"/>
      <c r="WIK20" s="203"/>
      <c r="WIL20" s="203"/>
      <c r="WIM20" s="203"/>
      <c r="WIN20" s="203"/>
      <c r="WIO20" s="203"/>
      <c r="WIP20" s="203"/>
      <c r="WIQ20" s="203"/>
      <c r="WIR20" s="203"/>
      <c r="WIS20" s="203"/>
      <c r="WIT20" s="203"/>
      <c r="WIU20" s="203"/>
      <c r="WIV20" s="203"/>
      <c r="WIW20" s="203"/>
      <c r="WIX20" s="203"/>
      <c r="WIY20" s="203"/>
      <c r="WIZ20" s="203"/>
      <c r="WJA20" s="203"/>
      <c r="WJB20" s="203"/>
      <c r="WJC20" s="203"/>
      <c r="WJD20" s="203"/>
      <c r="WJE20" s="203"/>
      <c r="WJF20" s="203"/>
      <c r="WJG20" s="203"/>
      <c r="WJH20" s="203"/>
      <c r="WJI20" s="203"/>
      <c r="WJJ20" s="203"/>
      <c r="WJK20" s="203"/>
      <c r="WJL20" s="203"/>
      <c r="WJM20" s="203"/>
      <c r="WJN20" s="203"/>
      <c r="WJO20" s="203"/>
      <c r="WJP20" s="203"/>
      <c r="WJQ20" s="203"/>
      <c r="WJR20" s="203"/>
      <c r="WJS20" s="203"/>
      <c r="WJT20" s="203"/>
      <c r="WJU20" s="203"/>
      <c r="WJV20" s="203"/>
      <c r="WJW20" s="203"/>
      <c r="WJX20" s="203"/>
      <c r="WJY20" s="203"/>
      <c r="WJZ20" s="203"/>
      <c r="WKA20" s="203"/>
      <c r="WKB20" s="203"/>
      <c r="WKC20" s="203"/>
      <c r="WKD20" s="203"/>
      <c r="WKE20" s="203"/>
      <c r="WKF20" s="203"/>
      <c r="WKG20" s="203"/>
      <c r="WKH20" s="203"/>
      <c r="WKI20" s="203"/>
      <c r="WKJ20" s="203"/>
      <c r="WKK20" s="203"/>
      <c r="WKL20" s="203"/>
      <c r="WKM20" s="203"/>
      <c r="WKN20" s="203"/>
      <c r="WKO20" s="203"/>
      <c r="WKP20" s="203"/>
      <c r="WKQ20" s="203"/>
      <c r="WKR20" s="203"/>
      <c r="WKS20" s="203"/>
      <c r="WKT20" s="203"/>
      <c r="WKU20" s="203"/>
      <c r="WKV20" s="203"/>
      <c r="WKW20" s="203"/>
      <c r="WKX20" s="203"/>
      <c r="WKY20" s="203"/>
      <c r="WKZ20" s="203"/>
      <c r="WLA20" s="203"/>
      <c r="WLB20" s="203"/>
      <c r="WLC20" s="203"/>
      <c r="WLD20" s="203"/>
      <c r="WLE20" s="203"/>
      <c r="WLF20" s="203"/>
      <c r="WLG20" s="203"/>
      <c r="WLH20" s="203"/>
      <c r="WLI20" s="203"/>
      <c r="WLJ20" s="203"/>
      <c r="WLK20" s="203"/>
      <c r="WLL20" s="203"/>
      <c r="WLM20" s="203"/>
      <c r="WLN20" s="203"/>
      <c r="WLO20" s="203"/>
      <c r="WLP20" s="203"/>
      <c r="WLQ20" s="203"/>
      <c r="WLR20" s="203"/>
      <c r="WLS20" s="203"/>
      <c r="WLT20" s="203"/>
      <c r="WLU20" s="203"/>
      <c r="WLV20" s="203"/>
      <c r="WLW20" s="203"/>
      <c r="WLX20" s="203"/>
      <c r="WLY20" s="203"/>
      <c r="WLZ20" s="203"/>
      <c r="WMA20" s="203"/>
      <c r="WMB20" s="203"/>
      <c r="WMC20" s="203"/>
      <c r="WMD20" s="203"/>
      <c r="WME20" s="203"/>
      <c r="WMF20" s="203"/>
      <c r="WMG20" s="203"/>
      <c r="WMH20" s="203"/>
      <c r="WMI20" s="203"/>
      <c r="WMJ20" s="203"/>
      <c r="WMK20" s="203"/>
      <c r="WML20" s="203"/>
      <c r="WMM20" s="203"/>
      <c r="WMN20" s="203"/>
      <c r="WMO20" s="203"/>
      <c r="WMP20" s="203"/>
      <c r="WMQ20" s="203"/>
      <c r="WMR20" s="203"/>
      <c r="WMS20" s="203"/>
      <c r="WMT20" s="203"/>
      <c r="WMU20" s="203"/>
      <c r="WMV20" s="203"/>
      <c r="WMW20" s="203"/>
      <c r="WMX20" s="203"/>
      <c r="WMY20" s="203"/>
      <c r="WMZ20" s="203"/>
      <c r="WNA20" s="203"/>
      <c r="WNB20" s="203"/>
      <c r="WNC20" s="203"/>
      <c r="WND20" s="203"/>
      <c r="WNE20" s="203"/>
      <c r="WNF20" s="203"/>
      <c r="WNG20" s="203"/>
      <c r="WNH20" s="203"/>
      <c r="WNI20" s="203"/>
      <c r="WNJ20" s="203"/>
      <c r="WNK20" s="203"/>
      <c r="WNL20" s="203"/>
      <c r="WNM20" s="203"/>
      <c r="WNN20" s="203"/>
      <c r="WNO20" s="203"/>
      <c r="WNP20" s="203"/>
      <c r="WNQ20" s="203"/>
      <c r="WNR20" s="203"/>
      <c r="WNS20" s="203"/>
      <c r="WNT20" s="203"/>
      <c r="WNU20" s="203"/>
      <c r="WNV20" s="203"/>
      <c r="WNW20" s="203"/>
      <c r="WNX20" s="203"/>
      <c r="WNY20" s="203"/>
      <c r="WNZ20" s="203"/>
      <c r="WOA20" s="203"/>
      <c r="WOB20" s="203"/>
      <c r="WOC20" s="203"/>
      <c r="WOD20" s="203"/>
      <c r="WOE20" s="203"/>
      <c r="WOF20" s="203"/>
      <c r="WOG20" s="203"/>
      <c r="WOH20" s="203"/>
      <c r="WOI20" s="203"/>
      <c r="WOJ20" s="203"/>
      <c r="WOK20" s="203"/>
      <c r="WOL20" s="203"/>
      <c r="WOM20" s="203"/>
      <c r="WON20" s="203"/>
      <c r="WOO20" s="203"/>
      <c r="WOP20" s="203"/>
      <c r="WOQ20" s="203"/>
      <c r="WOR20" s="203"/>
      <c r="WOS20" s="203"/>
      <c r="WOT20" s="203"/>
      <c r="WOU20" s="203"/>
      <c r="WOV20" s="203"/>
      <c r="WOW20" s="203"/>
      <c r="WOX20" s="203"/>
      <c r="WOY20" s="203"/>
      <c r="WOZ20" s="203"/>
      <c r="WPA20" s="203"/>
      <c r="WPB20" s="203"/>
      <c r="WPC20" s="203"/>
      <c r="WPD20" s="203"/>
      <c r="WPE20" s="203"/>
      <c r="WPF20" s="203"/>
      <c r="WPG20" s="203"/>
      <c r="WPH20" s="203"/>
      <c r="WPI20" s="203"/>
      <c r="WPJ20" s="203"/>
      <c r="WPK20" s="203"/>
      <c r="WPL20" s="203"/>
      <c r="WPM20" s="203"/>
      <c r="WPN20" s="203"/>
      <c r="WPO20" s="203"/>
      <c r="WPP20" s="203"/>
      <c r="WPQ20" s="203"/>
      <c r="WPR20" s="203"/>
      <c r="WPS20" s="203"/>
      <c r="WPT20" s="203"/>
      <c r="WPU20" s="203"/>
      <c r="WPV20" s="203"/>
      <c r="WPW20" s="203"/>
      <c r="WPX20" s="203"/>
      <c r="WPY20" s="203"/>
      <c r="WPZ20" s="203"/>
      <c r="WQA20" s="203"/>
      <c r="WQB20" s="203"/>
      <c r="WQC20" s="203"/>
      <c r="WQD20" s="203"/>
      <c r="WQE20" s="203"/>
      <c r="WQF20" s="203"/>
      <c r="WQG20" s="203"/>
      <c r="WQH20" s="203"/>
      <c r="WQI20" s="203"/>
      <c r="WQJ20" s="203"/>
      <c r="WQK20" s="203"/>
      <c r="WQL20" s="203"/>
      <c r="WQM20" s="203"/>
      <c r="WQN20" s="203"/>
      <c r="WQO20" s="203"/>
      <c r="WQP20" s="203"/>
      <c r="WQQ20" s="203"/>
      <c r="WQR20" s="203"/>
      <c r="WQS20" s="203"/>
      <c r="WQT20" s="203"/>
      <c r="WQU20" s="203"/>
      <c r="WQV20" s="203"/>
      <c r="WQW20" s="203"/>
      <c r="WQX20" s="203"/>
      <c r="WQY20" s="203"/>
      <c r="WQZ20" s="203"/>
      <c r="WRA20" s="203"/>
      <c r="WRB20" s="203"/>
      <c r="WRC20" s="203"/>
      <c r="WRD20" s="203"/>
      <c r="WRE20" s="203"/>
      <c r="WRF20" s="203"/>
      <c r="WRG20" s="203"/>
      <c r="WRH20" s="203"/>
      <c r="WRI20" s="203"/>
      <c r="WRJ20" s="203"/>
      <c r="WRK20" s="203"/>
      <c r="WRL20" s="203"/>
      <c r="WRM20" s="203"/>
      <c r="WRN20" s="203"/>
      <c r="WRO20" s="203"/>
      <c r="WRP20" s="203"/>
      <c r="WRQ20" s="203"/>
      <c r="WRR20" s="203"/>
      <c r="WRS20" s="203"/>
      <c r="WRT20" s="203"/>
      <c r="WRU20" s="203"/>
      <c r="WRV20" s="203"/>
      <c r="WRW20" s="203"/>
      <c r="WRX20" s="203"/>
      <c r="WRY20" s="203"/>
      <c r="WRZ20" s="203"/>
      <c r="WSA20" s="203"/>
      <c r="WSB20" s="203"/>
      <c r="WSC20" s="203"/>
      <c r="WSD20" s="203"/>
      <c r="WSE20" s="203"/>
      <c r="WSF20" s="203"/>
      <c r="WSG20" s="203"/>
      <c r="WSH20" s="203"/>
      <c r="WSI20" s="203"/>
      <c r="WSJ20" s="203"/>
      <c r="WSK20" s="203"/>
      <c r="WSL20" s="203"/>
      <c r="WSM20" s="203"/>
      <c r="WSN20" s="203"/>
      <c r="WSO20" s="203"/>
      <c r="WSP20" s="203"/>
      <c r="WSQ20" s="203"/>
      <c r="WSR20" s="203"/>
      <c r="WSS20" s="203"/>
      <c r="WST20" s="203"/>
      <c r="WSU20" s="203"/>
      <c r="WSV20" s="203"/>
      <c r="WSW20" s="203"/>
      <c r="WSX20" s="203"/>
      <c r="WSY20" s="203"/>
      <c r="WSZ20" s="203"/>
      <c r="WTA20" s="203"/>
      <c r="WTB20" s="203"/>
      <c r="WTC20" s="203"/>
      <c r="WTD20" s="203"/>
      <c r="WTE20" s="203"/>
      <c r="WTF20" s="203"/>
      <c r="WTG20" s="203"/>
      <c r="WTH20" s="203"/>
      <c r="WTI20" s="203"/>
      <c r="WTJ20" s="203"/>
      <c r="WTK20" s="203"/>
      <c r="WTL20" s="203"/>
      <c r="WTM20" s="203"/>
      <c r="WTN20" s="203"/>
      <c r="WTO20" s="203"/>
      <c r="WTP20" s="203"/>
      <c r="WTQ20" s="203"/>
      <c r="WTR20" s="203"/>
      <c r="WTS20" s="203"/>
      <c r="WTT20" s="203"/>
      <c r="WTU20" s="203"/>
      <c r="WTV20" s="203"/>
      <c r="WTW20" s="203"/>
      <c r="WTX20" s="203"/>
      <c r="WTY20" s="203"/>
      <c r="WTZ20" s="203"/>
      <c r="WUA20" s="203"/>
      <c r="WUB20" s="203"/>
      <c r="WUC20" s="203"/>
      <c r="WUD20" s="203"/>
      <c r="WUE20" s="203"/>
      <c r="WUF20" s="203"/>
      <c r="WUG20" s="203"/>
      <c r="WUH20" s="203"/>
      <c r="WUI20" s="203"/>
      <c r="WUJ20" s="203"/>
      <c r="WUK20" s="203"/>
      <c r="WUL20" s="203"/>
      <c r="WUM20" s="203"/>
      <c r="WUN20" s="203"/>
      <c r="WUO20" s="203"/>
      <c r="WUP20" s="203"/>
      <c r="WUQ20" s="203"/>
      <c r="WUR20" s="203"/>
      <c r="WUS20" s="203"/>
      <c r="WUT20" s="203"/>
      <c r="WUU20" s="203"/>
      <c r="WUV20" s="203"/>
      <c r="WUW20" s="203"/>
      <c r="WUX20" s="203"/>
      <c r="WUY20" s="203"/>
      <c r="WUZ20" s="203"/>
      <c r="WVA20" s="203"/>
      <c r="WVB20" s="203"/>
      <c r="WVC20" s="203"/>
      <c r="WVD20" s="203"/>
      <c r="WVE20" s="203"/>
      <c r="WVF20" s="203"/>
      <c r="WVG20" s="203"/>
      <c r="WVH20" s="203"/>
      <c r="WVI20" s="203"/>
      <c r="WVJ20" s="203"/>
      <c r="WVK20" s="203"/>
      <c r="WVL20" s="203"/>
      <c r="WVM20" s="203"/>
      <c r="WVN20" s="203"/>
      <c r="WVO20" s="203"/>
      <c r="WVP20" s="203"/>
      <c r="WVQ20" s="203"/>
      <c r="WVR20" s="203"/>
      <c r="WVS20" s="203"/>
      <c r="WVT20" s="203"/>
      <c r="WVU20" s="203"/>
      <c r="WVV20" s="203"/>
      <c r="WVW20" s="203"/>
      <c r="WVX20" s="203"/>
      <c r="WVY20" s="203"/>
      <c r="WVZ20" s="203"/>
      <c r="WWA20" s="203"/>
      <c r="WWB20" s="203"/>
      <c r="WWC20" s="203"/>
      <c r="WWD20" s="203"/>
      <c r="WWE20" s="203"/>
      <c r="WWF20" s="203"/>
      <c r="WWG20" s="203"/>
      <c r="WWH20" s="203"/>
      <c r="WWI20" s="203"/>
      <c r="WWJ20" s="203"/>
      <c r="WWK20" s="203"/>
      <c r="WWL20" s="203"/>
      <c r="WWM20" s="203"/>
      <c r="WWN20" s="203"/>
      <c r="WWO20" s="203"/>
      <c r="WWP20" s="203"/>
      <c r="WWQ20" s="203"/>
      <c r="WWR20" s="203"/>
      <c r="WWS20" s="203"/>
      <c r="WWT20" s="203"/>
      <c r="WWU20" s="203"/>
      <c r="WWV20" s="203"/>
      <c r="WWW20" s="203"/>
      <c r="WWX20" s="203"/>
      <c r="WWY20" s="203"/>
      <c r="WWZ20" s="203"/>
      <c r="WXA20" s="203"/>
      <c r="WXB20" s="203"/>
      <c r="WXC20" s="203"/>
      <c r="WXD20" s="203"/>
      <c r="WXE20" s="203"/>
      <c r="WXF20" s="203"/>
      <c r="WXG20" s="203"/>
      <c r="WXH20" s="203"/>
      <c r="WXI20" s="203"/>
      <c r="WXJ20" s="203"/>
      <c r="WXK20" s="203"/>
      <c r="WXL20" s="203"/>
      <c r="WXM20" s="203"/>
      <c r="WXN20" s="203"/>
      <c r="WXO20" s="203"/>
      <c r="WXP20" s="203"/>
      <c r="WXQ20" s="203"/>
      <c r="WXR20" s="203"/>
      <c r="WXS20" s="203"/>
      <c r="WXT20" s="203"/>
      <c r="WXU20" s="203"/>
      <c r="WXV20" s="203"/>
      <c r="WXW20" s="203"/>
      <c r="WXX20" s="203"/>
      <c r="WXY20" s="203"/>
      <c r="WXZ20" s="203"/>
      <c r="WYA20" s="203"/>
      <c r="WYB20" s="203"/>
      <c r="WYC20" s="203"/>
      <c r="WYD20" s="203"/>
      <c r="WYE20" s="203"/>
      <c r="WYF20" s="203"/>
      <c r="WYG20" s="203"/>
      <c r="WYH20" s="203"/>
      <c r="WYI20" s="203"/>
      <c r="WYJ20" s="203"/>
      <c r="WYK20" s="203"/>
      <c r="WYL20" s="203"/>
      <c r="WYM20" s="203"/>
      <c r="WYN20" s="203"/>
      <c r="WYO20" s="203"/>
      <c r="WYP20" s="203"/>
      <c r="WYQ20" s="203"/>
      <c r="WYR20" s="203"/>
      <c r="WYS20" s="203"/>
      <c r="WYT20" s="203"/>
      <c r="WYU20" s="203"/>
      <c r="WYV20" s="203"/>
      <c r="WYW20" s="203"/>
      <c r="WYX20" s="203"/>
      <c r="WYY20" s="203"/>
      <c r="WYZ20" s="203"/>
      <c r="WZA20" s="203"/>
      <c r="WZB20" s="203"/>
      <c r="WZC20" s="203"/>
      <c r="WZD20" s="203"/>
      <c r="WZE20" s="203"/>
      <c r="WZF20" s="203"/>
      <c r="WZG20" s="203"/>
      <c r="WZH20" s="203"/>
      <c r="WZI20" s="203"/>
      <c r="WZJ20" s="203"/>
      <c r="WZK20" s="203"/>
      <c r="WZL20" s="203"/>
      <c r="WZM20" s="203"/>
      <c r="WZN20" s="203"/>
      <c r="WZO20" s="203"/>
      <c r="WZP20" s="203"/>
      <c r="WZQ20" s="203"/>
      <c r="WZR20" s="203"/>
      <c r="WZS20" s="203"/>
      <c r="WZT20" s="203"/>
      <c r="WZU20" s="203"/>
      <c r="WZV20" s="203"/>
      <c r="WZW20" s="203"/>
      <c r="WZX20" s="203"/>
      <c r="WZY20" s="203"/>
      <c r="WZZ20" s="203"/>
      <c r="XAA20" s="203"/>
      <c r="XAB20" s="203"/>
      <c r="XAC20" s="203"/>
      <c r="XAD20" s="203"/>
      <c r="XAE20" s="203"/>
      <c r="XAF20" s="203"/>
      <c r="XAG20" s="203"/>
      <c r="XAH20" s="203"/>
      <c r="XAI20" s="203"/>
      <c r="XAJ20" s="203"/>
      <c r="XAK20" s="203"/>
      <c r="XAL20" s="203"/>
      <c r="XAM20" s="203"/>
      <c r="XAN20" s="203"/>
      <c r="XAO20" s="203"/>
      <c r="XAP20" s="203"/>
      <c r="XAQ20" s="203"/>
      <c r="XAR20" s="203"/>
      <c r="XAS20" s="203"/>
      <c r="XAT20" s="203"/>
      <c r="XAU20" s="203"/>
      <c r="XAV20" s="203"/>
      <c r="XAW20" s="203"/>
      <c r="XAX20" s="203"/>
      <c r="XAY20" s="203"/>
      <c r="XAZ20" s="203"/>
      <c r="XBA20" s="203"/>
      <c r="XBB20" s="203"/>
      <c r="XBC20" s="203"/>
      <c r="XBD20" s="203"/>
      <c r="XBE20" s="203"/>
      <c r="XBF20" s="203"/>
      <c r="XBG20" s="203"/>
      <c r="XBH20" s="203"/>
      <c r="XBI20" s="203"/>
      <c r="XBJ20" s="203"/>
      <c r="XBK20" s="203"/>
      <c r="XBL20" s="203"/>
      <c r="XBM20" s="203"/>
      <c r="XBN20" s="203"/>
      <c r="XBO20" s="203"/>
      <c r="XBP20" s="203"/>
      <c r="XBQ20" s="203"/>
      <c r="XBR20" s="203"/>
      <c r="XBS20" s="203"/>
      <c r="XBT20" s="203"/>
      <c r="XBU20" s="203"/>
      <c r="XBV20" s="203"/>
      <c r="XBW20" s="203"/>
      <c r="XBX20" s="203"/>
      <c r="XBY20" s="203"/>
      <c r="XBZ20" s="203"/>
      <c r="XCA20" s="203"/>
      <c r="XCB20" s="203"/>
      <c r="XCC20" s="203"/>
      <c r="XCD20" s="203"/>
      <c r="XCE20" s="203"/>
      <c r="XCF20" s="203"/>
      <c r="XCG20" s="203"/>
      <c r="XCH20" s="203"/>
      <c r="XCI20" s="203"/>
      <c r="XCJ20" s="203"/>
      <c r="XCK20" s="203"/>
      <c r="XCL20" s="203"/>
      <c r="XCM20" s="203"/>
      <c r="XCN20" s="203"/>
      <c r="XCO20" s="203"/>
      <c r="XCP20" s="203"/>
      <c r="XCQ20" s="203"/>
      <c r="XCR20" s="203"/>
      <c r="XCS20" s="203"/>
      <c r="XCT20" s="203"/>
      <c r="XCU20" s="203"/>
      <c r="XCV20" s="203"/>
      <c r="XCW20" s="203"/>
      <c r="XCX20" s="203"/>
      <c r="XCY20" s="203"/>
      <c r="XCZ20" s="203"/>
      <c r="XDA20" s="203"/>
      <c r="XDB20" s="203"/>
      <c r="XDC20" s="203"/>
      <c r="XDD20" s="203"/>
      <c r="XDE20" s="203"/>
      <c r="XDF20" s="203"/>
      <c r="XDG20" s="203"/>
      <c r="XDH20" s="203"/>
      <c r="XDI20" s="203"/>
      <c r="XDJ20" s="203"/>
      <c r="XDK20" s="203"/>
      <c r="XDL20" s="203"/>
      <c r="XDM20" s="203"/>
      <c r="XDN20" s="203"/>
      <c r="XDO20" s="203"/>
      <c r="XDP20" s="203"/>
      <c r="XDQ20" s="203"/>
      <c r="XDR20" s="203"/>
      <c r="XDS20" s="203"/>
      <c r="XDT20" s="203"/>
      <c r="XDU20" s="203"/>
      <c r="XDV20" s="203"/>
      <c r="XDW20" s="203"/>
      <c r="XDX20" s="203"/>
      <c r="XDY20" s="203"/>
      <c r="XDZ20" s="203"/>
      <c r="XEA20" s="203"/>
      <c r="XEB20" s="203"/>
      <c r="XEC20" s="203"/>
      <c r="XED20" s="203"/>
      <c r="XEE20" s="203"/>
      <c r="XEF20" s="203"/>
      <c r="XEG20" s="203"/>
      <c r="XEH20" s="203"/>
      <c r="XEI20" s="203"/>
      <c r="XEJ20" s="203"/>
      <c r="XEK20" s="203"/>
      <c r="XEL20" s="203"/>
      <c r="XEM20" s="203"/>
      <c r="XEN20" s="203"/>
      <c r="XEO20" s="203"/>
      <c r="XEP20" s="203"/>
      <c r="XEQ20" s="203"/>
      <c r="XER20" s="203"/>
      <c r="XES20" s="203"/>
      <c r="XET20" s="203"/>
      <c r="XEU20" s="203"/>
      <c r="XEV20" s="203"/>
      <c r="XEW20" s="203"/>
      <c r="XEX20" s="203"/>
      <c r="XEY20" s="203"/>
      <c r="XEZ20" s="203"/>
      <c r="XFA20" s="203"/>
      <c r="XFB20" s="203"/>
    </row>
    <row r="21" spans="1:16382" ht="27">
      <c r="A21" s="430">
        <v>12</v>
      </c>
      <c r="B21" s="426" t="s">
        <v>281</v>
      </c>
      <c r="C21" s="429">
        <v>21010102</v>
      </c>
      <c r="D21" s="425" t="s">
        <v>462</v>
      </c>
      <c r="E21" s="158">
        <v>582650502.88999999</v>
      </c>
      <c r="F21" s="158">
        <v>264605235.91</v>
      </c>
      <c r="G21" s="158">
        <v>53440031.069999993</v>
      </c>
      <c r="H21" s="158">
        <f t="shared" si="0"/>
        <v>529210471.81999999</v>
      </c>
      <c r="I21" s="223"/>
      <c r="J21" s="223"/>
      <c r="K21" s="223"/>
      <c r="L21" s="223"/>
      <c r="M21" s="22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  <c r="IW21" s="203"/>
      <c r="IX21" s="203"/>
      <c r="IY21" s="203"/>
      <c r="IZ21" s="203"/>
      <c r="JA21" s="203"/>
      <c r="JB21" s="203"/>
      <c r="JC21" s="203"/>
      <c r="JD21" s="203"/>
      <c r="JE21" s="203"/>
      <c r="JF21" s="203"/>
      <c r="JG21" s="203"/>
      <c r="JH21" s="203"/>
      <c r="JI21" s="203"/>
      <c r="JJ21" s="203"/>
      <c r="JK21" s="203"/>
      <c r="JL21" s="203"/>
      <c r="JM21" s="203"/>
      <c r="JN21" s="203"/>
      <c r="JO21" s="203"/>
      <c r="JP21" s="203"/>
      <c r="JQ21" s="203"/>
      <c r="JR21" s="203"/>
      <c r="JS21" s="203"/>
      <c r="JT21" s="203"/>
      <c r="JU21" s="203"/>
      <c r="JV21" s="203"/>
      <c r="JW21" s="203"/>
      <c r="JX21" s="203"/>
      <c r="JY21" s="203"/>
      <c r="JZ21" s="203"/>
      <c r="KA21" s="203"/>
      <c r="KB21" s="203"/>
      <c r="KC21" s="203"/>
      <c r="KD21" s="203"/>
      <c r="KE21" s="203"/>
      <c r="KF21" s="203"/>
      <c r="KG21" s="203"/>
      <c r="KH21" s="203"/>
      <c r="KI21" s="203"/>
      <c r="KJ21" s="203"/>
      <c r="KK21" s="203"/>
      <c r="KL21" s="203"/>
      <c r="KM21" s="203"/>
      <c r="KN21" s="203"/>
      <c r="KO21" s="203"/>
      <c r="KP21" s="203"/>
      <c r="KQ21" s="203"/>
      <c r="KR21" s="203"/>
      <c r="KS21" s="203"/>
      <c r="KT21" s="203"/>
      <c r="KU21" s="203"/>
      <c r="KV21" s="203"/>
      <c r="KW21" s="203"/>
      <c r="KX21" s="203"/>
      <c r="KY21" s="203"/>
      <c r="KZ21" s="203"/>
      <c r="LA21" s="203"/>
      <c r="LB21" s="203"/>
      <c r="LC21" s="203"/>
      <c r="LD21" s="203"/>
      <c r="LE21" s="203"/>
      <c r="LF21" s="203"/>
      <c r="LG21" s="203"/>
      <c r="LH21" s="203"/>
      <c r="LI21" s="203"/>
      <c r="LJ21" s="203"/>
      <c r="LK21" s="203"/>
      <c r="LL21" s="203"/>
      <c r="LM21" s="203"/>
      <c r="LN21" s="203"/>
      <c r="LO21" s="203"/>
      <c r="LP21" s="203"/>
      <c r="LQ21" s="203"/>
      <c r="LR21" s="203"/>
      <c r="LS21" s="203"/>
      <c r="LT21" s="203"/>
      <c r="LU21" s="203"/>
      <c r="LV21" s="203"/>
      <c r="LW21" s="203"/>
      <c r="LX21" s="203"/>
      <c r="LY21" s="203"/>
      <c r="LZ21" s="203"/>
      <c r="MA21" s="203"/>
      <c r="MB21" s="203"/>
      <c r="MC21" s="203"/>
      <c r="MD21" s="203"/>
      <c r="ME21" s="203"/>
      <c r="MF21" s="203"/>
      <c r="MG21" s="203"/>
      <c r="MH21" s="203"/>
      <c r="MI21" s="203"/>
      <c r="MJ21" s="203"/>
      <c r="MK21" s="203"/>
      <c r="ML21" s="203"/>
      <c r="MM21" s="203"/>
      <c r="MN21" s="203"/>
      <c r="MO21" s="203"/>
      <c r="MP21" s="203"/>
      <c r="MQ21" s="203"/>
      <c r="MR21" s="203"/>
      <c r="MS21" s="203"/>
      <c r="MT21" s="203"/>
      <c r="MU21" s="203"/>
      <c r="MV21" s="203"/>
      <c r="MW21" s="203"/>
      <c r="MX21" s="203"/>
      <c r="MY21" s="203"/>
      <c r="MZ21" s="203"/>
      <c r="NA21" s="203"/>
      <c r="NB21" s="203"/>
      <c r="NC21" s="203"/>
      <c r="ND21" s="203"/>
      <c r="NE21" s="203"/>
      <c r="NF21" s="203"/>
      <c r="NG21" s="203"/>
      <c r="NH21" s="203"/>
      <c r="NI21" s="203"/>
      <c r="NJ21" s="203"/>
      <c r="NK21" s="203"/>
      <c r="NL21" s="203"/>
      <c r="NM21" s="203"/>
      <c r="NN21" s="203"/>
      <c r="NO21" s="203"/>
      <c r="NP21" s="203"/>
      <c r="NQ21" s="203"/>
      <c r="NR21" s="203"/>
      <c r="NS21" s="203"/>
      <c r="NT21" s="203"/>
      <c r="NU21" s="203"/>
      <c r="NV21" s="203"/>
      <c r="NW21" s="203"/>
      <c r="NX21" s="203"/>
      <c r="NY21" s="203"/>
      <c r="NZ21" s="203"/>
      <c r="OA21" s="203"/>
      <c r="OB21" s="203"/>
      <c r="OC21" s="203"/>
      <c r="OD21" s="203"/>
      <c r="OE21" s="203"/>
      <c r="OF21" s="203"/>
      <c r="OG21" s="203"/>
      <c r="OH21" s="203"/>
      <c r="OI21" s="203"/>
      <c r="OJ21" s="203"/>
      <c r="OK21" s="203"/>
      <c r="OL21" s="203"/>
      <c r="OM21" s="203"/>
      <c r="ON21" s="203"/>
      <c r="OO21" s="203"/>
      <c r="OP21" s="203"/>
      <c r="OQ21" s="203"/>
      <c r="OR21" s="203"/>
      <c r="OS21" s="203"/>
      <c r="OT21" s="203"/>
      <c r="OU21" s="203"/>
      <c r="OV21" s="203"/>
      <c r="OW21" s="203"/>
      <c r="OX21" s="203"/>
      <c r="OY21" s="203"/>
      <c r="OZ21" s="203"/>
      <c r="PA21" s="203"/>
      <c r="PB21" s="203"/>
      <c r="PC21" s="203"/>
      <c r="PD21" s="203"/>
      <c r="PE21" s="203"/>
      <c r="PF21" s="203"/>
      <c r="PG21" s="203"/>
      <c r="PH21" s="203"/>
      <c r="PI21" s="203"/>
      <c r="PJ21" s="203"/>
      <c r="PK21" s="203"/>
      <c r="PL21" s="203"/>
      <c r="PM21" s="203"/>
      <c r="PN21" s="203"/>
      <c r="PO21" s="203"/>
      <c r="PP21" s="203"/>
      <c r="PQ21" s="203"/>
      <c r="PR21" s="203"/>
      <c r="PS21" s="203"/>
      <c r="PT21" s="203"/>
      <c r="PU21" s="203"/>
      <c r="PV21" s="203"/>
      <c r="PW21" s="203"/>
      <c r="PX21" s="203"/>
      <c r="PY21" s="203"/>
      <c r="PZ21" s="203"/>
      <c r="QA21" s="203"/>
      <c r="QB21" s="203"/>
      <c r="QC21" s="203"/>
      <c r="QD21" s="203"/>
      <c r="QE21" s="203"/>
      <c r="QF21" s="203"/>
      <c r="QG21" s="203"/>
      <c r="QH21" s="203"/>
      <c r="QI21" s="203"/>
      <c r="QJ21" s="203"/>
      <c r="QK21" s="203"/>
      <c r="QL21" s="203"/>
      <c r="QM21" s="203"/>
      <c r="QN21" s="203"/>
      <c r="QO21" s="203"/>
      <c r="QP21" s="203"/>
      <c r="QQ21" s="203"/>
      <c r="QR21" s="203"/>
      <c r="QS21" s="203"/>
      <c r="QT21" s="203"/>
      <c r="QU21" s="203"/>
      <c r="QV21" s="203"/>
      <c r="QW21" s="203"/>
      <c r="QX21" s="203"/>
      <c r="QY21" s="203"/>
      <c r="QZ21" s="203"/>
      <c r="RA21" s="203"/>
      <c r="RB21" s="203"/>
      <c r="RC21" s="203"/>
      <c r="RD21" s="203"/>
      <c r="RE21" s="203"/>
      <c r="RF21" s="203"/>
      <c r="RG21" s="203"/>
      <c r="RH21" s="203"/>
      <c r="RI21" s="203"/>
      <c r="RJ21" s="203"/>
      <c r="RK21" s="203"/>
      <c r="RL21" s="203"/>
      <c r="RM21" s="203"/>
      <c r="RN21" s="203"/>
      <c r="RO21" s="203"/>
      <c r="RP21" s="203"/>
      <c r="RQ21" s="203"/>
      <c r="RR21" s="203"/>
      <c r="RS21" s="203"/>
      <c r="RT21" s="203"/>
      <c r="RU21" s="203"/>
      <c r="RV21" s="203"/>
      <c r="RW21" s="203"/>
      <c r="RX21" s="203"/>
      <c r="RY21" s="203"/>
      <c r="RZ21" s="203"/>
      <c r="SA21" s="203"/>
      <c r="SB21" s="203"/>
      <c r="SC21" s="203"/>
      <c r="SD21" s="203"/>
      <c r="SE21" s="203"/>
      <c r="SF21" s="203"/>
      <c r="SG21" s="203"/>
      <c r="SH21" s="203"/>
      <c r="SI21" s="203"/>
      <c r="SJ21" s="203"/>
      <c r="SK21" s="203"/>
      <c r="SL21" s="203"/>
      <c r="SM21" s="203"/>
      <c r="SN21" s="203"/>
      <c r="SO21" s="203"/>
      <c r="SP21" s="203"/>
      <c r="SQ21" s="203"/>
      <c r="SR21" s="203"/>
      <c r="SS21" s="203"/>
      <c r="ST21" s="203"/>
      <c r="SU21" s="203"/>
      <c r="SV21" s="203"/>
      <c r="SW21" s="203"/>
      <c r="SX21" s="203"/>
      <c r="SY21" s="203"/>
      <c r="SZ21" s="203"/>
      <c r="TA21" s="203"/>
      <c r="TB21" s="203"/>
      <c r="TC21" s="203"/>
      <c r="TD21" s="203"/>
      <c r="TE21" s="203"/>
      <c r="TF21" s="203"/>
      <c r="TG21" s="203"/>
      <c r="TH21" s="203"/>
      <c r="TI21" s="203"/>
      <c r="TJ21" s="203"/>
      <c r="TK21" s="203"/>
      <c r="TL21" s="203"/>
      <c r="TM21" s="203"/>
      <c r="TN21" s="203"/>
      <c r="TO21" s="203"/>
      <c r="TP21" s="203"/>
      <c r="TQ21" s="203"/>
      <c r="TR21" s="203"/>
      <c r="TS21" s="203"/>
      <c r="TT21" s="203"/>
      <c r="TU21" s="203"/>
      <c r="TV21" s="203"/>
      <c r="TW21" s="203"/>
      <c r="TX21" s="203"/>
      <c r="TY21" s="203"/>
      <c r="TZ21" s="203"/>
      <c r="UA21" s="203"/>
      <c r="UB21" s="203"/>
      <c r="UC21" s="203"/>
      <c r="UD21" s="203"/>
      <c r="UE21" s="203"/>
      <c r="UF21" s="203"/>
      <c r="UG21" s="203"/>
      <c r="UH21" s="203"/>
      <c r="UI21" s="203"/>
      <c r="UJ21" s="203"/>
      <c r="UK21" s="203"/>
      <c r="UL21" s="203"/>
      <c r="UM21" s="203"/>
      <c r="UN21" s="203"/>
      <c r="UO21" s="203"/>
      <c r="UP21" s="203"/>
      <c r="UQ21" s="203"/>
      <c r="UR21" s="203"/>
      <c r="US21" s="203"/>
      <c r="UT21" s="203"/>
      <c r="UU21" s="203"/>
      <c r="UV21" s="203"/>
      <c r="UW21" s="203"/>
      <c r="UX21" s="203"/>
      <c r="UY21" s="203"/>
      <c r="UZ21" s="203"/>
      <c r="VA21" s="203"/>
      <c r="VB21" s="203"/>
      <c r="VC21" s="203"/>
      <c r="VD21" s="203"/>
      <c r="VE21" s="203"/>
      <c r="VF21" s="203"/>
      <c r="VG21" s="203"/>
      <c r="VH21" s="203"/>
      <c r="VI21" s="203"/>
      <c r="VJ21" s="203"/>
      <c r="VK21" s="203"/>
      <c r="VL21" s="203"/>
      <c r="VM21" s="203"/>
      <c r="VN21" s="203"/>
      <c r="VO21" s="203"/>
      <c r="VP21" s="203"/>
      <c r="VQ21" s="203"/>
      <c r="VR21" s="203"/>
      <c r="VS21" s="203"/>
      <c r="VT21" s="203"/>
      <c r="VU21" s="203"/>
      <c r="VV21" s="203"/>
      <c r="VW21" s="203"/>
      <c r="VX21" s="203"/>
      <c r="VY21" s="203"/>
      <c r="VZ21" s="203"/>
      <c r="WA21" s="203"/>
      <c r="WB21" s="203"/>
      <c r="WC21" s="203"/>
      <c r="WD21" s="203"/>
      <c r="WE21" s="203"/>
      <c r="WF21" s="203"/>
      <c r="WG21" s="203"/>
      <c r="WH21" s="203"/>
      <c r="WI21" s="203"/>
      <c r="WJ21" s="203"/>
      <c r="WK21" s="203"/>
      <c r="WL21" s="203"/>
      <c r="WM21" s="203"/>
      <c r="WN21" s="203"/>
      <c r="WO21" s="203"/>
      <c r="WP21" s="203"/>
      <c r="WQ21" s="203"/>
      <c r="WR21" s="203"/>
      <c r="WS21" s="203"/>
      <c r="WT21" s="203"/>
      <c r="WU21" s="203"/>
      <c r="WV21" s="203"/>
      <c r="WW21" s="203"/>
      <c r="WX21" s="203"/>
      <c r="WY21" s="203"/>
      <c r="WZ21" s="203"/>
      <c r="XA21" s="203"/>
      <c r="XB21" s="203"/>
      <c r="XC21" s="203"/>
      <c r="XD21" s="203"/>
      <c r="XE21" s="203"/>
      <c r="XF21" s="203"/>
      <c r="XG21" s="203"/>
      <c r="XH21" s="203"/>
      <c r="XI21" s="203"/>
      <c r="XJ21" s="203"/>
      <c r="XK21" s="203"/>
      <c r="XL21" s="203"/>
      <c r="XM21" s="203"/>
      <c r="XN21" s="203"/>
      <c r="XO21" s="203"/>
      <c r="XP21" s="203"/>
      <c r="XQ21" s="203"/>
      <c r="XR21" s="203"/>
      <c r="XS21" s="203"/>
      <c r="XT21" s="203"/>
      <c r="XU21" s="203"/>
      <c r="XV21" s="203"/>
      <c r="XW21" s="203"/>
      <c r="XX21" s="203"/>
      <c r="XY21" s="203"/>
      <c r="XZ21" s="203"/>
      <c r="YA21" s="203"/>
      <c r="YB21" s="203"/>
      <c r="YC21" s="203"/>
      <c r="YD21" s="203"/>
      <c r="YE21" s="203"/>
      <c r="YF21" s="203"/>
      <c r="YG21" s="203"/>
      <c r="YH21" s="203"/>
      <c r="YI21" s="203"/>
      <c r="YJ21" s="203"/>
      <c r="YK21" s="203"/>
      <c r="YL21" s="203"/>
      <c r="YM21" s="203"/>
      <c r="YN21" s="203"/>
      <c r="YO21" s="203"/>
      <c r="YP21" s="203"/>
      <c r="YQ21" s="203"/>
      <c r="YR21" s="203"/>
      <c r="YS21" s="203"/>
      <c r="YT21" s="203"/>
      <c r="YU21" s="203"/>
      <c r="YV21" s="203"/>
      <c r="YW21" s="203"/>
      <c r="YX21" s="203"/>
      <c r="YY21" s="203"/>
      <c r="YZ21" s="203"/>
      <c r="ZA21" s="203"/>
      <c r="ZB21" s="203"/>
      <c r="ZC21" s="203"/>
      <c r="ZD21" s="203"/>
      <c r="ZE21" s="203"/>
      <c r="ZF21" s="203"/>
      <c r="ZG21" s="203"/>
      <c r="ZH21" s="203"/>
      <c r="ZI21" s="203"/>
      <c r="ZJ21" s="203"/>
      <c r="ZK21" s="203"/>
      <c r="ZL21" s="203"/>
      <c r="ZM21" s="203"/>
      <c r="ZN21" s="203"/>
      <c r="ZO21" s="203"/>
      <c r="ZP21" s="203"/>
      <c r="ZQ21" s="203"/>
      <c r="ZR21" s="203"/>
      <c r="ZS21" s="203"/>
      <c r="ZT21" s="203"/>
      <c r="ZU21" s="203"/>
      <c r="ZV21" s="203"/>
      <c r="ZW21" s="203"/>
      <c r="ZX21" s="203"/>
      <c r="ZY21" s="203"/>
      <c r="ZZ21" s="203"/>
      <c r="AAA21" s="203"/>
      <c r="AAB21" s="203"/>
      <c r="AAC21" s="203"/>
      <c r="AAD21" s="203"/>
      <c r="AAE21" s="203"/>
      <c r="AAF21" s="203"/>
      <c r="AAG21" s="203"/>
      <c r="AAH21" s="203"/>
      <c r="AAI21" s="203"/>
      <c r="AAJ21" s="203"/>
      <c r="AAK21" s="203"/>
      <c r="AAL21" s="203"/>
      <c r="AAM21" s="203"/>
      <c r="AAN21" s="203"/>
      <c r="AAO21" s="203"/>
      <c r="AAP21" s="203"/>
      <c r="AAQ21" s="203"/>
      <c r="AAR21" s="203"/>
      <c r="AAS21" s="203"/>
      <c r="AAT21" s="203"/>
      <c r="AAU21" s="203"/>
      <c r="AAV21" s="203"/>
      <c r="AAW21" s="203"/>
      <c r="AAX21" s="203"/>
      <c r="AAY21" s="203"/>
      <c r="AAZ21" s="203"/>
      <c r="ABA21" s="203"/>
      <c r="ABB21" s="203"/>
      <c r="ABC21" s="203"/>
      <c r="ABD21" s="203"/>
      <c r="ABE21" s="203"/>
      <c r="ABF21" s="203"/>
      <c r="ABG21" s="203"/>
      <c r="ABH21" s="203"/>
      <c r="ABI21" s="203"/>
      <c r="ABJ21" s="203"/>
      <c r="ABK21" s="203"/>
      <c r="ABL21" s="203"/>
      <c r="ABM21" s="203"/>
      <c r="ABN21" s="203"/>
      <c r="ABO21" s="203"/>
      <c r="ABP21" s="203"/>
      <c r="ABQ21" s="203"/>
      <c r="ABR21" s="203"/>
      <c r="ABS21" s="203"/>
      <c r="ABT21" s="203"/>
      <c r="ABU21" s="203"/>
      <c r="ABV21" s="203"/>
      <c r="ABW21" s="203"/>
      <c r="ABX21" s="203"/>
      <c r="ABY21" s="203"/>
      <c r="ABZ21" s="203"/>
      <c r="ACA21" s="203"/>
      <c r="ACB21" s="203"/>
      <c r="ACC21" s="203"/>
      <c r="ACD21" s="203"/>
      <c r="ACE21" s="203"/>
      <c r="ACF21" s="203"/>
      <c r="ACG21" s="203"/>
      <c r="ACH21" s="203"/>
      <c r="ACI21" s="203"/>
      <c r="ACJ21" s="203"/>
      <c r="ACK21" s="203"/>
      <c r="ACL21" s="203"/>
      <c r="ACM21" s="203"/>
      <c r="ACN21" s="203"/>
      <c r="ACO21" s="203"/>
      <c r="ACP21" s="203"/>
      <c r="ACQ21" s="203"/>
      <c r="ACR21" s="203"/>
      <c r="ACS21" s="203"/>
      <c r="ACT21" s="203"/>
      <c r="ACU21" s="203"/>
      <c r="ACV21" s="203"/>
      <c r="ACW21" s="203"/>
      <c r="ACX21" s="203"/>
      <c r="ACY21" s="203"/>
      <c r="ACZ21" s="203"/>
      <c r="ADA21" s="203"/>
      <c r="ADB21" s="203"/>
      <c r="ADC21" s="203"/>
      <c r="ADD21" s="203"/>
      <c r="ADE21" s="203"/>
      <c r="ADF21" s="203"/>
      <c r="ADG21" s="203"/>
      <c r="ADH21" s="203"/>
      <c r="ADI21" s="203"/>
      <c r="ADJ21" s="203"/>
      <c r="ADK21" s="203"/>
      <c r="ADL21" s="203"/>
      <c r="ADM21" s="203"/>
      <c r="ADN21" s="203"/>
      <c r="ADO21" s="203"/>
      <c r="ADP21" s="203"/>
      <c r="ADQ21" s="203"/>
      <c r="ADR21" s="203"/>
      <c r="ADS21" s="203"/>
      <c r="ADT21" s="203"/>
      <c r="ADU21" s="203"/>
      <c r="ADV21" s="203"/>
      <c r="ADW21" s="203"/>
      <c r="ADX21" s="203"/>
      <c r="ADY21" s="203"/>
      <c r="ADZ21" s="203"/>
      <c r="AEA21" s="203"/>
      <c r="AEB21" s="203"/>
      <c r="AEC21" s="203"/>
      <c r="AED21" s="203"/>
      <c r="AEE21" s="203"/>
      <c r="AEF21" s="203"/>
      <c r="AEG21" s="203"/>
      <c r="AEH21" s="203"/>
      <c r="AEI21" s="203"/>
      <c r="AEJ21" s="203"/>
      <c r="AEK21" s="203"/>
      <c r="AEL21" s="203"/>
      <c r="AEM21" s="203"/>
      <c r="AEN21" s="203"/>
      <c r="AEO21" s="203"/>
      <c r="AEP21" s="203"/>
      <c r="AEQ21" s="203"/>
      <c r="AER21" s="203"/>
      <c r="AES21" s="203"/>
      <c r="AET21" s="203"/>
      <c r="AEU21" s="203"/>
      <c r="AEV21" s="203"/>
      <c r="AEW21" s="203"/>
      <c r="AEX21" s="203"/>
      <c r="AEY21" s="203"/>
      <c r="AEZ21" s="203"/>
      <c r="AFA21" s="203"/>
      <c r="AFB21" s="203"/>
      <c r="AFC21" s="203"/>
      <c r="AFD21" s="203"/>
      <c r="AFE21" s="203"/>
      <c r="AFF21" s="203"/>
      <c r="AFG21" s="203"/>
      <c r="AFH21" s="203"/>
      <c r="AFI21" s="203"/>
      <c r="AFJ21" s="203"/>
      <c r="AFK21" s="203"/>
      <c r="AFL21" s="203"/>
      <c r="AFM21" s="203"/>
      <c r="AFN21" s="203"/>
      <c r="AFO21" s="203"/>
      <c r="AFP21" s="203"/>
      <c r="AFQ21" s="203"/>
      <c r="AFR21" s="203"/>
      <c r="AFS21" s="203"/>
      <c r="AFT21" s="203"/>
      <c r="AFU21" s="203"/>
      <c r="AFV21" s="203"/>
      <c r="AFW21" s="203"/>
      <c r="AFX21" s="203"/>
      <c r="AFY21" s="203"/>
      <c r="AFZ21" s="203"/>
      <c r="AGA21" s="203"/>
      <c r="AGB21" s="203"/>
      <c r="AGC21" s="203"/>
      <c r="AGD21" s="203"/>
      <c r="AGE21" s="203"/>
      <c r="AGF21" s="203"/>
      <c r="AGG21" s="203"/>
      <c r="AGH21" s="203"/>
      <c r="AGI21" s="203"/>
      <c r="AGJ21" s="203"/>
      <c r="AGK21" s="203"/>
      <c r="AGL21" s="203"/>
      <c r="AGM21" s="203"/>
      <c r="AGN21" s="203"/>
      <c r="AGO21" s="203"/>
      <c r="AGP21" s="203"/>
      <c r="AGQ21" s="203"/>
      <c r="AGR21" s="203"/>
      <c r="AGS21" s="203"/>
      <c r="AGT21" s="203"/>
      <c r="AGU21" s="203"/>
      <c r="AGV21" s="203"/>
      <c r="AGW21" s="203"/>
      <c r="AGX21" s="203"/>
      <c r="AGY21" s="203"/>
      <c r="AGZ21" s="203"/>
      <c r="AHA21" s="203"/>
      <c r="AHB21" s="203"/>
      <c r="AHC21" s="203"/>
      <c r="AHD21" s="203"/>
      <c r="AHE21" s="203"/>
      <c r="AHF21" s="203"/>
      <c r="AHG21" s="203"/>
      <c r="AHH21" s="203"/>
      <c r="AHI21" s="203"/>
      <c r="AHJ21" s="203"/>
      <c r="AHK21" s="203"/>
      <c r="AHL21" s="203"/>
      <c r="AHM21" s="203"/>
      <c r="AHN21" s="203"/>
      <c r="AHO21" s="203"/>
      <c r="AHP21" s="203"/>
      <c r="AHQ21" s="203"/>
      <c r="AHR21" s="203"/>
      <c r="AHS21" s="203"/>
      <c r="AHT21" s="203"/>
      <c r="AHU21" s="203"/>
      <c r="AHV21" s="203"/>
      <c r="AHW21" s="203"/>
      <c r="AHX21" s="203"/>
      <c r="AHY21" s="203"/>
      <c r="AHZ21" s="203"/>
      <c r="AIA21" s="203"/>
      <c r="AIB21" s="203"/>
      <c r="AIC21" s="203"/>
      <c r="AID21" s="203"/>
      <c r="AIE21" s="203"/>
      <c r="AIF21" s="203"/>
      <c r="AIG21" s="203"/>
      <c r="AIH21" s="203"/>
      <c r="AII21" s="203"/>
      <c r="AIJ21" s="203"/>
      <c r="AIK21" s="203"/>
      <c r="AIL21" s="203"/>
      <c r="AIM21" s="203"/>
      <c r="AIN21" s="203"/>
      <c r="AIO21" s="203"/>
      <c r="AIP21" s="203"/>
      <c r="AIQ21" s="203"/>
      <c r="AIR21" s="203"/>
      <c r="AIS21" s="203"/>
      <c r="AIT21" s="203"/>
      <c r="AIU21" s="203"/>
      <c r="AIV21" s="203"/>
      <c r="AIW21" s="203"/>
      <c r="AIX21" s="203"/>
      <c r="AIY21" s="203"/>
      <c r="AIZ21" s="203"/>
      <c r="AJA21" s="203"/>
      <c r="AJB21" s="203"/>
      <c r="AJC21" s="203"/>
      <c r="AJD21" s="203"/>
      <c r="AJE21" s="203"/>
      <c r="AJF21" s="203"/>
      <c r="AJG21" s="203"/>
      <c r="AJH21" s="203"/>
      <c r="AJI21" s="203"/>
      <c r="AJJ21" s="203"/>
      <c r="AJK21" s="203"/>
      <c r="AJL21" s="203"/>
      <c r="AJM21" s="203"/>
      <c r="AJN21" s="203"/>
      <c r="AJO21" s="203"/>
      <c r="AJP21" s="203"/>
      <c r="AJQ21" s="203"/>
      <c r="AJR21" s="203"/>
      <c r="AJS21" s="203"/>
      <c r="AJT21" s="203"/>
      <c r="AJU21" s="203"/>
      <c r="AJV21" s="203"/>
      <c r="AJW21" s="203"/>
      <c r="AJX21" s="203"/>
      <c r="AJY21" s="203"/>
      <c r="AJZ21" s="203"/>
      <c r="AKA21" s="203"/>
      <c r="AKB21" s="203"/>
      <c r="AKC21" s="203"/>
      <c r="AKD21" s="203"/>
      <c r="AKE21" s="203"/>
      <c r="AKF21" s="203"/>
      <c r="AKG21" s="203"/>
      <c r="AKH21" s="203"/>
      <c r="AKI21" s="203"/>
      <c r="AKJ21" s="203"/>
      <c r="AKK21" s="203"/>
      <c r="AKL21" s="203"/>
      <c r="AKM21" s="203"/>
      <c r="AKN21" s="203"/>
      <c r="AKO21" s="203"/>
      <c r="AKP21" s="203"/>
      <c r="AKQ21" s="203"/>
      <c r="AKR21" s="203"/>
      <c r="AKS21" s="203"/>
      <c r="AKT21" s="203"/>
      <c r="AKU21" s="203"/>
      <c r="AKV21" s="203"/>
      <c r="AKW21" s="203"/>
      <c r="AKX21" s="203"/>
      <c r="AKY21" s="203"/>
      <c r="AKZ21" s="203"/>
      <c r="ALA21" s="203"/>
      <c r="ALB21" s="203"/>
      <c r="ALC21" s="203"/>
      <c r="ALD21" s="203"/>
      <c r="ALE21" s="203"/>
      <c r="ALF21" s="203"/>
      <c r="ALG21" s="203"/>
      <c r="ALH21" s="203"/>
      <c r="ALI21" s="203"/>
      <c r="ALJ21" s="203"/>
      <c r="ALK21" s="203"/>
      <c r="ALL21" s="203"/>
      <c r="ALM21" s="203"/>
      <c r="ALN21" s="203"/>
      <c r="ALO21" s="203"/>
      <c r="ALP21" s="203"/>
      <c r="ALQ21" s="203"/>
      <c r="ALR21" s="203"/>
      <c r="ALS21" s="203"/>
      <c r="ALT21" s="203"/>
      <c r="ALU21" s="203"/>
      <c r="ALV21" s="203"/>
      <c r="ALW21" s="203"/>
      <c r="ALX21" s="203"/>
      <c r="ALY21" s="203"/>
      <c r="ALZ21" s="203"/>
      <c r="AMA21" s="203"/>
      <c r="AMB21" s="203"/>
      <c r="AMC21" s="203"/>
      <c r="AMD21" s="203"/>
      <c r="AME21" s="203"/>
      <c r="AMF21" s="203"/>
      <c r="AMG21" s="203"/>
      <c r="AMH21" s="203"/>
      <c r="AMI21" s="203"/>
      <c r="AMJ21" s="203"/>
      <c r="AMK21" s="203"/>
      <c r="AML21" s="203"/>
      <c r="AMM21" s="203"/>
      <c r="AMN21" s="203"/>
      <c r="AMO21" s="203"/>
      <c r="AMP21" s="203"/>
      <c r="AMQ21" s="203"/>
      <c r="AMR21" s="203"/>
      <c r="AMS21" s="203"/>
      <c r="AMT21" s="203"/>
      <c r="AMU21" s="203"/>
      <c r="AMV21" s="203"/>
      <c r="AMW21" s="203"/>
      <c r="AMX21" s="203"/>
      <c r="AMY21" s="203"/>
      <c r="AMZ21" s="203"/>
      <c r="ANA21" s="203"/>
      <c r="ANB21" s="203"/>
      <c r="ANC21" s="203"/>
      <c r="AND21" s="203"/>
      <c r="ANE21" s="203"/>
      <c r="ANF21" s="203"/>
      <c r="ANG21" s="203"/>
      <c r="ANH21" s="203"/>
      <c r="ANI21" s="203"/>
      <c r="ANJ21" s="203"/>
      <c r="ANK21" s="203"/>
      <c r="ANL21" s="203"/>
      <c r="ANM21" s="203"/>
      <c r="ANN21" s="203"/>
      <c r="ANO21" s="203"/>
      <c r="ANP21" s="203"/>
      <c r="ANQ21" s="203"/>
      <c r="ANR21" s="203"/>
      <c r="ANS21" s="203"/>
      <c r="ANT21" s="203"/>
      <c r="ANU21" s="203"/>
      <c r="ANV21" s="203"/>
      <c r="ANW21" s="203"/>
      <c r="ANX21" s="203"/>
      <c r="ANY21" s="203"/>
      <c r="ANZ21" s="203"/>
      <c r="AOA21" s="203"/>
      <c r="AOB21" s="203"/>
      <c r="AOC21" s="203"/>
      <c r="AOD21" s="203"/>
      <c r="AOE21" s="203"/>
      <c r="AOF21" s="203"/>
      <c r="AOG21" s="203"/>
      <c r="AOH21" s="203"/>
      <c r="AOI21" s="203"/>
      <c r="AOJ21" s="203"/>
      <c r="AOK21" s="203"/>
      <c r="AOL21" s="203"/>
      <c r="AOM21" s="203"/>
      <c r="AON21" s="203"/>
      <c r="AOO21" s="203"/>
      <c r="AOP21" s="203"/>
      <c r="AOQ21" s="203"/>
      <c r="AOR21" s="203"/>
      <c r="AOS21" s="203"/>
      <c r="AOT21" s="203"/>
      <c r="AOU21" s="203"/>
      <c r="AOV21" s="203"/>
      <c r="AOW21" s="203"/>
      <c r="AOX21" s="203"/>
      <c r="AOY21" s="203"/>
      <c r="AOZ21" s="203"/>
      <c r="APA21" s="203"/>
      <c r="APB21" s="203"/>
      <c r="APC21" s="203"/>
      <c r="APD21" s="203"/>
      <c r="APE21" s="203"/>
      <c r="APF21" s="203"/>
      <c r="APG21" s="203"/>
      <c r="APH21" s="203"/>
      <c r="API21" s="203"/>
      <c r="APJ21" s="203"/>
      <c r="APK21" s="203"/>
      <c r="APL21" s="203"/>
      <c r="APM21" s="203"/>
      <c r="APN21" s="203"/>
      <c r="APO21" s="203"/>
      <c r="APP21" s="203"/>
      <c r="APQ21" s="203"/>
      <c r="APR21" s="203"/>
      <c r="APS21" s="203"/>
      <c r="APT21" s="203"/>
      <c r="APU21" s="203"/>
      <c r="APV21" s="203"/>
      <c r="APW21" s="203"/>
      <c r="APX21" s="203"/>
      <c r="APY21" s="203"/>
      <c r="APZ21" s="203"/>
      <c r="AQA21" s="203"/>
      <c r="AQB21" s="203"/>
      <c r="AQC21" s="203"/>
      <c r="AQD21" s="203"/>
      <c r="AQE21" s="203"/>
      <c r="AQF21" s="203"/>
      <c r="AQG21" s="203"/>
      <c r="AQH21" s="203"/>
      <c r="AQI21" s="203"/>
      <c r="AQJ21" s="203"/>
      <c r="AQK21" s="203"/>
      <c r="AQL21" s="203"/>
      <c r="AQM21" s="203"/>
      <c r="AQN21" s="203"/>
      <c r="AQO21" s="203"/>
      <c r="AQP21" s="203"/>
      <c r="AQQ21" s="203"/>
      <c r="AQR21" s="203"/>
      <c r="AQS21" s="203"/>
      <c r="AQT21" s="203"/>
      <c r="AQU21" s="203"/>
      <c r="AQV21" s="203"/>
      <c r="AQW21" s="203"/>
      <c r="AQX21" s="203"/>
      <c r="AQY21" s="203"/>
      <c r="AQZ21" s="203"/>
      <c r="ARA21" s="203"/>
      <c r="ARB21" s="203"/>
      <c r="ARC21" s="203"/>
      <c r="ARD21" s="203"/>
      <c r="ARE21" s="203"/>
      <c r="ARF21" s="203"/>
      <c r="ARG21" s="203"/>
      <c r="ARH21" s="203"/>
      <c r="ARI21" s="203"/>
      <c r="ARJ21" s="203"/>
      <c r="ARK21" s="203"/>
      <c r="ARL21" s="203"/>
      <c r="ARM21" s="203"/>
      <c r="ARN21" s="203"/>
      <c r="ARO21" s="203"/>
      <c r="ARP21" s="203"/>
      <c r="ARQ21" s="203"/>
      <c r="ARR21" s="203"/>
      <c r="ARS21" s="203"/>
      <c r="ART21" s="203"/>
      <c r="ARU21" s="203"/>
      <c r="ARV21" s="203"/>
      <c r="ARW21" s="203"/>
      <c r="ARX21" s="203"/>
      <c r="ARY21" s="203"/>
      <c r="ARZ21" s="203"/>
      <c r="ASA21" s="203"/>
      <c r="ASB21" s="203"/>
      <c r="ASC21" s="203"/>
      <c r="ASD21" s="203"/>
      <c r="ASE21" s="203"/>
      <c r="ASF21" s="203"/>
      <c r="ASG21" s="203"/>
      <c r="ASH21" s="203"/>
      <c r="ASI21" s="203"/>
      <c r="ASJ21" s="203"/>
      <c r="ASK21" s="203"/>
      <c r="ASL21" s="203"/>
      <c r="ASM21" s="203"/>
      <c r="ASN21" s="203"/>
      <c r="ASO21" s="203"/>
      <c r="ASP21" s="203"/>
      <c r="ASQ21" s="203"/>
      <c r="ASR21" s="203"/>
      <c r="ASS21" s="203"/>
      <c r="AST21" s="203"/>
      <c r="ASU21" s="203"/>
      <c r="ASV21" s="203"/>
      <c r="ASW21" s="203"/>
      <c r="ASX21" s="203"/>
      <c r="ASY21" s="203"/>
      <c r="ASZ21" s="203"/>
      <c r="ATA21" s="203"/>
      <c r="ATB21" s="203"/>
      <c r="ATC21" s="203"/>
      <c r="ATD21" s="203"/>
      <c r="ATE21" s="203"/>
      <c r="ATF21" s="203"/>
      <c r="ATG21" s="203"/>
      <c r="ATH21" s="203"/>
      <c r="ATI21" s="203"/>
      <c r="ATJ21" s="203"/>
      <c r="ATK21" s="203"/>
      <c r="ATL21" s="203"/>
      <c r="ATM21" s="203"/>
      <c r="ATN21" s="203"/>
      <c r="ATO21" s="203"/>
      <c r="ATP21" s="203"/>
      <c r="ATQ21" s="203"/>
      <c r="ATR21" s="203"/>
      <c r="ATS21" s="203"/>
      <c r="ATT21" s="203"/>
      <c r="ATU21" s="203"/>
      <c r="ATV21" s="203"/>
      <c r="ATW21" s="203"/>
      <c r="ATX21" s="203"/>
      <c r="ATY21" s="203"/>
      <c r="ATZ21" s="203"/>
      <c r="AUA21" s="203"/>
      <c r="AUB21" s="203"/>
      <c r="AUC21" s="203"/>
      <c r="AUD21" s="203"/>
      <c r="AUE21" s="203"/>
      <c r="AUF21" s="203"/>
      <c r="AUG21" s="203"/>
      <c r="AUH21" s="203"/>
      <c r="AUI21" s="203"/>
      <c r="AUJ21" s="203"/>
      <c r="AUK21" s="203"/>
      <c r="AUL21" s="203"/>
      <c r="AUM21" s="203"/>
      <c r="AUN21" s="203"/>
      <c r="AUO21" s="203"/>
      <c r="AUP21" s="203"/>
      <c r="AUQ21" s="203"/>
      <c r="AUR21" s="203"/>
      <c r="AUS21" s="203"/>
      <c r="AUT21" s="203"/>
      <c r="AUU21" s="203"/>
      <c r="AUV21" s="203"/>
      <c r="AUW21" s="203"/>
      <c r="AUX21" s="203"/>
      <c r="AUY21" s="203"/>
      <c r="AUZ21" s="203"/>
      <c r="AVA21" s="203"/>
      <c r="AVB21" s="203"/>
      <c r="AVC21" s="203"/>
      <c r="AVD21" s="203"/>
      <c r="AVE21" s="203"/>
      <c r="AVF21" s="203"/>
      <c r="AVG21" s="203"/>
      <c r="AVH21" s="203"/>
      <c r="AVI21" s="203"/>
      <c r="AVJ21" s="203"/>
      <c r="AVK21" s="203"/>
      <c r="AVL21" s="203"/>
      <c r="AVM21" s="203"/>
      <c r="AVN21" s="203"/>
      <c r="AVO21" s="203"/>
      <c r="AVP21" s="203"/>
      <c r="AVQ21" s="203"/>
      <c r="AVR21" s="203"/>
      <c r="AVS21" s="203"/>
      <c r="AVT21" s="203"/>
      <c r="AVU21" s="203"/>
      <c r="AVV21" s="203"/>
      <c r="AVW21" s="203"/>
      <c r="AVX21" s="203"/>
      <c r="AVY21" s="203"/>
      <c r="AVZ21" s="203"/>
      <c r="AWA21" s="203"/>
      <c r="AWB21" s="203"/>
      <c r="AWC21" s="203"/>
      <c r="AWD21" s="203"/>
      <c r="AWE21" s="203"/>
      <c r="AWF21" s="203"/>
      <c r="AWG21" s="203"/>
      <c r="AWH21" s="203"/>
      <c r="AWI21" s="203"/>
      <c r="AWJ21" s="203"/>
      <c r="AWK21" s="203"/>
      <c r="AWL21" s="203"/>
      <c r="AWM21" s="203"/>
      <c r="AWN21" s="203"/>
      <c r="AWO21" s="203"/>
      <c r="AWP21" s="203"/>
      <c r="AWQ21" s="203"/>
      <c r="AWR21" s="203"/>
      <c r="AWS21" s="203"/>
      <c r="AWT21" s="203"/>
      <c r="AWU21" s="203"/>
      <c r="AWV21" s="203"/>
      <c r="AWW21" s="203"/>
      <c r="AWX21" s="203"/>
      <c r="AWY21" s="203"/>
      <c r="AWZ21" s="203"/>
      <c r="AXA21" s="203"/>
      <c r="AXB21" s="203"/>
      <c r="AXC21" s="203"/>
      <c r="AXD21" s="203"/>
      <c r="AXE21" s="203"/>
      <c r="AXF21" s="203"/>
      <c r="AXG21" s="203"/>
      <c r="AXH21" s="203"/>
      <c r="AXI21" s="203"/>
      <c r="AXJ21" s="203"/>
      <c r="AXK21" s="203"/>
      <c r="AXL21" s="203"/>
      <c r="AXM21" s="203"/>
      <c r="AXN21" s="203"/>
      <c r="AXO21" s="203"/>
      <c r="AXP21" s="203"/>
      <c r="AXQ21" s="203"/>
      <c r="AXR21" s="203"/>
      <c r="AXS21" s="203"/>
      <c r="AXT21" s="203"/>
      <c r="AXU21" s="203"/>
      <c r="AXV21" s="203"/>
      <c r="AXW21" s="203"/>
      <c r="AXX21" s="203"/>
      <c r="AXY21" s="203"/>
      <c r="AXZ21" s="203"/>
      <c r="AYA21" s="203"/>
      <c r="AYB21" s="203"/>
      <c r="AYC21" s="203"/>
      <c r="AYD21" s="203"/>
      <c r="AYE21" s="203"/>
      <c r="AYF21" s="203"/>
      <c r="AYG21" s="203"/>
      <c r="AYH21" s="203"/>
      <c r="AYI21" s="203"/>
      <c r="AYJ21" s="203"/>
      <c r="AYK21" s="203"/>
      <c r="AYL21" s="203"/>
      <c r="AYM21" s="203"/>
      <c r="AYN21" s="203"/>
      <c r="AYO21" s="203"/>
      <c r="AYP21" s="203"/>
      <c r="AYQ21" s="203"/>
      <c r="AYR21" s="203"/>
      <c r="AYS21" s="203"/>
      <c r="AYT21" s="203"/>
      <c r="AYU21" s="203"/>
      <c r="AYV21" s="203"/>
      <c r="AYW21" s="203"/>
      <c r="AYX21" s="203"/>
      <c r="AYY21" s="203"/>
      <c r="AYZ21" s="203"/>
      <c r="AZA21" s="203"/>
      <c r="AZB21" s="203"/>
      <c r="AZC21" s="203"/>
      <c r="AZD21" s="203"/>
      <c r="AZE21" s="203"/>
      <c r="AZF21" s="203"/>
      <c r="AZG21" s="203"/>
      <c r="AZH21" s="203"/>
      <c r="AZI21" s="203"/>
      <c r="AZJ21" s="203"/>
      <c r="AZK21" s="203"/>
      <c r="AZL21" s="203"/>
      <c r="AZM21" s="203"/>
      <c r="AZN21" s="203"/>
      <c r="AZO21" s="203"/>
      <c r="AZP21" s="203"/>
      <c r="AZQ21" s="203"/>
      <c r="AZR21" s="203"/>
      <c r="AZS21" s="203"/>
      <c r="AZT21" s="203"/>
      <c r="AZU21" s="203"/>
      <c r="AZV21" s="203"/>
      <c r="AZW21" s="203"/>
      <c r="AZX21" s="203"/>
      <c r="AZY21" s="203"/>
      <c r="AZZ21" s="203"/>
      <c r="BAA21" s="203"/>
      <c r="BAB21" s="203"/>
      <c r="BAC21" s="203"/>
      <c r="BAD21" s="203"/>
      <c r="BAE21" s="203"/>
      <c r="BAF21" s="203"/>
      <c r="BAG21" s="203"/>
      <c r="BAH21" s="203"/>
      <c r="BAI21" s="203"/>
      <c r="BAJ21" s="203"/>
      <c r="BAK21" s="203"/>
      <c r="BAL21" s="203"/>
      <c r="BAM21" s="203"/>
      <c r="BAN21" s="203"/>
      <c r="BAO21" s="203"/>
      <c r="BAP21" s="203"/>
      <c r="BAQ21" s="203"/>
      <c r="BAR21" s="203"/>
      <c r="BAS21" s="203"/>
      <c r="BAT21" s="203"/>
      <c r="BAU21" s="203"/>
      <c r="BAV21" s="203"/>
      <c r="BAW21" s="203"/>
      <c r="BAX21" s="203"/>
      <c r="BAY21" s="203"/>
      <c r="BAZ21" s="203"/>
      <c r="BBA21" s="203"/>
      <c r="BBB21" s="203"/>
      <c r="BBC21" s="203"/>
      <c r="BBD21" s="203"/>
      <c r="BBE21" s="203"/>
      <c r="BBF21" s="203"/>
      <c r="BBG21" s="203"/>
      <c r="BBH21" s="203"/>
      <c r="BBI21" s="203"/>
      <c r="BBJ21" s="203"/>
      <c r="BBK21" s="203"/>
      <c r="BBL21" s="203"/>
      <c r="BBM21" s="203"/>
      <c r="BBN21" s="203"/>
      <c r="BBO21" s="203"/>
      <c r="BBP21" s="203"/>
      <c r="BBQ21" s="203"/>
      <c r="BBR21" s="203"/>
      <c r="BBS21" s="203"/>
      <c r="BBT21" s="203"/>
      <c r="BBU21" s="203"/>
      <c r="BBV21" s="203"/>
      <c r="BBW21" s="203"/>
      <c r="BBX21" s="203"/>
      <c r="BBY21" s="203"/>
      <c r="BBZ21" s="203"/>
      <c r="BCA21" s="203"/>
      <c r="BCB21" s="203"/>
      <c r="BCC21" s="203"/>
      <c r="BCD21" s="203"/>
      <c r="BCE21" s="203"/>
      <c r="BCF21" s="203"/>
      <c r="BCG21" s="203"/>
      <c r="BCH21" s="203"/>
      <c r="BCI21" s="203"/>
      <c r="BCJ21" s="203"/>
      <c r="BCK21" s="203"/>
      <c r="BCL21" s="203"/>
      <c r="BCM21" s="203"/>
      <c r="BCN21" s="203"/>
      <c r="BCO21" s="203"/>
      <c r="BCP21" s="203"/>
      <c r="BCQ21" s="203"/>
      <c r="BCR21" s="203"/>
      <c r="BCS21" s="203"/>
      <c r="BCT21" s="203"/>
      <c r="BCU21" s="203"/>
      <c r="BCV21" s="203"/>
      <c r="BCW21" s="203"/>
      <c r="BCX21" s="203"/>
      <c r="BCY21" s="203"/>
      <c r="BCZ21" s="203"/>
      <c r="BDA21" s="203"/>
      <c r="BDB21" s="203"/>
      <c r="BDC21" s="203"/>
      <c r="BDD21" s="203"/>
      <c r="BDE21" s="203"/>
      <c r="BDF21" s="203"/>
      <c r="BDG21" s="203"/>
      <c r="BDH21" s="203"/>
      <c r="BDI21" s="203"/>
      <c r="BDJ21" s="203"/>
      <c r="BDK21" s="203"/>
      <c r="BDL21" s="203"/>
      <c r="BDM21" s="203"/>
      <c r="BDN21" s="203"/>
      <c r="BDO21" s="203"/>
      <c r="BDP21" s="203"/>
      <c r="BDQ21" s="203"/>
      <c r="BDR21" s="203"/>
      <c r="BDS21" s="203"/>
      <c r="BDT21" s="203"/>
      <c r="BDU21" s="203"/>
      <c r="BDV21" s="203"/>
      <c r="BDW21" s="203"/>
      <c r="BDX21" s="203"/>
      <c r="BDY21" s="203"/>
      <c r="BDZ21" s="203"/>
      <c r="BEA21" s="203"/>
      <c r="BEB21" s="203"/>
      <c r="BEC21" s="203"/>
      <c r="BED21" s="203"/>
      <c r="BEE21" s="203"/>
      <c r="BEF21" s="203"/>
      <c r="BEG21" s="203"/>
      <c r="BEH21" s="203"/>
      <c r="BEI21" s="203"/>
      <c r="BEJ21" s="203"/>
      <c r="BEK21" s="203"/>
      <c r="BEL21" s="203"/>
      <c r="BEM21" s="203"/>
      <c r="BEN21" s="203"/>
      <c r="BEO21" s="203"/>
      <c r="BEP21" s="203"/>
      <c r="BEQ21" s="203"/>
      <c r="BER21" s="203"/>
      <c r="BES21" s="203"/>
      <c r="BET21" s="203"/>
      <c r="BEU21" s="203"/>
      <c r="BEV21" s="203"/>
      <c r="BEW21" s="203"/>
      <c r="BEX21" s="203"/>
      <c r="BEY21" s="203"/>
      <c r="BEZ21" s="203"/>
      <c r="BFA21" s="203"/>
      <c r="BFB21" s="203"/>
      <c r="BFC21" s="203"/>
      <c r="BFD21" s="203"/>
      <c r="BFE21" s="203"/>
      <c r="BFF21" s="203"/>
      <c r="BFG21" s="203"/>
      <c r="BFH21" s="203"/>
      <c r="BFI21" s="203"/>
      <c r="BFJ21" s="203"/>
      <c r="BFK21" s="203"/>
      <c r="BFL21" s="203"/>
      <c r="BFM21" s="203"/>
      <c r="BFN21" s="203"/>
      <c r="BFO21" s="203"/>
      <c r="BFP21" s="203"/>
      <c r="BFQ21" s="203"/>
      <c r="BFR21" s="203"/>
      <c r="BFS21" s="203"/>
      <c r="BFT21" s="203"/>
      <c r="BFU21" s="203"/>
      <c r="BFV21" s="203"/>
      <c r="BFW21" s="203"/>
      <c r="BFX21" s="203"/>
      <c r="BFY21" s="203"/>
      <c r="BFZ21" s="203"/>
      <c r="BGA21" s="203"/>
      <c r="BGB21" s="203"/>
      <c r="BGC21" s="203"/>
      <c r="BGD21" s="203"/>
      <c r="BGE21" s="203"/>
      <c r="BGF21" s="203"/>
      <c r="BGG21" s="203"/>
      <c r="BGH21" s="203"/>
      <c r="BGI21" s="203"/>
      <c r="BGJ21" s="203"/>
      <c r="BGK21" s="203"/>
      <c r="BGL21" s="203"/>
      <c r="BGM21" s="203"/>
      <c r="BGN21" s="203"/>
      <c r="BGO21" s="203"/>
      <c r="BGP21" s="203"/>
      <c r="BGQ21" s="203"/>
      <c r="BGR21" s="203"/>
      <c r="BGS21" s="203"/>
      <c r="BGT21" s="203"/>
      <c r="BGU21" s="203"/>
      <c r="BGV21" s="203"/>
      <c r="BGW21" s="203"/>
      <c r="BGX21" s="203"/>
      <c r="BGY21" s="203"/>
      <c r="BGZ21" s="203"/>
      <c r="BHA21" s="203"/>
      <c r="BHB21" s="203"/>
      <c r="BHC21" s="203"/>
      <c r="BHD21" s="203"/>
      <c r="BHE21" s="203"/>
      <c r="BHF21" s="203"/>
      <c r="BHG21" s="203"/>
      <c r="BHH21" s="203"/>
      <c r="BHI21" s="203"/>
      <c r="BHJ21" s="203"/>
      <c r="BHK21" s="203"/>
      <c r="BHL21" s="203"/>
      <c r="BHM21" s="203"/>
      <c r="BHN21" s="203"/>
      <c r="BHO21" s="203"/>
      <c r="BHP21" s="203"/>
      <c r="BHQ21" s="203"/>
      <c r="BHR21" s="203"/>
      <c r="BHS21" s="203"/>
      <c r="BHT21" s="203"/>
      <c r="BHU21" s="203"/>
      <c r="BHV21" s="203"/>
      <c r="BHW21" s="203"/>
      <c r="BHX21" s="203"/>
      <c r="BHY21" s="203"/>
      <c r="BHZ21" s="203"/>
      <c r="BIA21" s="203"/>
      <c r="BIB21" s="203"/>
      <c r="BIC21" s="203"/>
      <c r="BID21" s="203"/>
      <c r="BIE21" s="203"/>
      <c r="BIF21" s="203"/>
      <c r="BIG21" s="203"/>
      <c r="BIH21" s="203"/>
      <c r="BII21" s="203"/>
      <c r="BIJ21" s="203"/>
      <c r="BIK21" s="203"/>
      <c r="BIL21" s="203"/>
      <c r="BIM21" s="203"/>
      <c r="BIN21" s="203"/>
      <c r="BIO21" s="203"/>
      <c r="BIP21" s="203"/>
      <c r="BIQ21" s="203"/>
      <c r="BIR21" s="203"/>
      <c r="BIS21" s="203"/>
      <c r="BIT21" s="203"/>
      <c r="BIU21" s="203"/>
      <c r="BIV21" s="203"/>
      <c r="BIW21" s="203"/>
      <c r="BIX21" s="203"/>
      <c r="BIY21" s="203"/>
      <c r="BIZ21" s="203"/>
      <c r="BJA21" s="203"/>
      <c r="BJB21" s="203"/>
      <c r="BJC21" s="203"/>
      <c r="BJD21" s="203"/>
      <c r="BJE21" s="203"/>
      <c r="BJF21" s="203"/>
      <c r="BJG21" s="203"/>
      <c r="BJH21" s="203"/>
      <c r="BJI21" s="203"/>
      <c r="BJJ21" s="203"/>
      <c r="BJK21" s="203"/>
      <c r="BJL21" s="203"/>
      <c r="BJM21" s="203"/>
      <c r="BJN21" s="203"/>
      <c r="BJO21" s="203"/>
      <c r="BJP21" s="203"/>
      <c r="BJQ21" s="203"/>
      <c r="BJR21" s="203"/>
      <c r="BJS21" s="203"/>
      <c r="BJT21" s="203"/>
      <c r="BJU21" s="203"/>
      <c r="BJV21" s="203"/>
      <c r="BJW21" s="203"/>
      <c r="BJX21" s="203"/>
      <c r="BJY21" s="203"/>
      <c r="BJZ21" s="203"/>
      <c r="BKA21" s="203"/>
      <c r="BKB21" s="203"/>
      <c r="BKC21" s="203"/>
      <c r="BKD21" s="203"/>
      <c r="BKE21" s="203"/>
      <c r="BKF21" s="203"/>
      <c r="BKG21" s="203"/>
      <c r="BKH21" s="203"/>
      <c r="BKI21" s="203"/>
      <c r="BKJ21" s="203"/>
      <c r="BKK21" s="203"/>
      <c r="BKL21" s="203"/>
      <c r="BKM21" s="203"/>
      <c r="BKN21" s="203"/>
      <c r="BKO21" s="203"/>
      <c r="BKP21" s="203"/>
      <c r="BKQ21" s="203"/>
      <c r="BKR21" s="203"/>
      <c r="BKS21" s="203"/>
      <c r="BKT21" s="203"/>
      <c r="BKU21" s="203"/>
      <c r="BKV21" s="203"/>
      <c r="BKW21" s="203"/>
      <c r="BKX21" s="203"/>
      <c r="BKY21" s="203"/>
      <c r="BKZ21" s="203"/>
      <c r="BLA21" s="203"/>
      <c r="BLB21" s="203"/>
      <c r="BLC21" s="203"/>
      <c r="BLD21" s="203"/>
      <c r="BLE21" s="203"/>
      <c r="BLF21" s="203"/>
      <c r="BLG21" s="203"/>
      <c r="BLH21" s="203"/>
      <c r="BLI21" s="203"/>
      <c r="BLJ21" s="203"/>
      <c r="BLK21" s="203"/>
      <c r="BLL21" s="203"/>
      <c r="BLM21" s="203"/>
      <c r="BLN21" s="203"/>
      <c r="BLO21" s="203"/>
      <c r="BLP21" s="203"/>
      <c r="BLQ21" s="203"/>
      <c r="BLR21" s="203"/>
      <c r="BLS21" s="203"/>
      <c r="BLT21" s="203"/>
      <c r="BLU21" s="203"/>
      <c r="BLV21" s="203"/>
      <c r="BLW21" s="203"/>
      <c r="BLX21" s="203"/>
      <c r="BLY21" s="203"/>
      <c r="BLZ21" s="203"/>
      <c r="BMA21" s="203"/>
      <c r="BMB21" s="203"/>
      <c r="BMC21" s="203"/>
      <c r="BMD21" s="203"/>
      <c r="BME21" s="203"/>
      <c r="BMF21" s="203"/>
      <c r="BMG21" s="203"/>
      <c r="BMH21" s="203"/>
      <c r="BMI21" s="203"/>
      <c r="BMJ21" s="203"/>
      <c r="BMK21" s="203"/>
      <c r="BML21" s="203"/>
      <c r="BMM21" s="203"/>
      <c r="BMN21" s="203"/>
      <c r="BMO21" s="203"/>
      <c r="BMP21" s="203"/>
      <c r="BMQ21" s="203"/>
      <c r="BMR21" s="203"/>
      <c r="BMS21" s="203"/>
      <c r="BMT21" s="203"/>
      <c r="BMU21" s="203"/>
      <c r="BMV21" s="203"/>
      <c r="BMW21" s="203"/>
      <c r="BMX21" s="203"/>
      <c r="BMY21" s="203"/>
      <c r="BMZ21" s="203"/>
      <c r="BNA21" s="203"/>
      <c r="BNB21" s="203"/>
      <c r="BNC21" s="203"/>
      <c r="BND21" s="203"/>
      <c r="BNE21" s="203"/>
      <c r="BNF21" s="203"/>
      <c r="BNG21" s="203"/>
      <c r="BNH21" s="203"/>
      <c r="BNI21" s="203"/>
      <c r="BNJ21" s="203"/>
      <c r="BNK21" s="203"/>
      <c r="BNL21" s="203"/>
      <c r="BNM21" s="203"/>
      <c r="BNN21" s="203"/>
      <c r="BNO21" s="203"/>
      <c r="BNP21" s="203"/>
      <c r="BNQ21" s="203"/>
      <c r="BNR21" s="203"/>
      <c r="BNS21" s="203"/>
      <c r="BNT21" s="203"/>
      <c r="BNU21" s="203"/>
      <c r="BNV21" s="203"/>
      <c r="BNW21" s="203"/>
      <c r="BNX21" s="203"/>
      <c r="BNY21" s="203"/>
      <c r="BNZ21" s="203"/>
      <c r="BOA21" s="203"/>
      <c r="BOB21" s="203"/>
      <c r="BOC21" s="203"/>
      <c r="BOD21" s="203"/>
      <c r="BOE21" s="203"/>
      <c r="BOF21" s="203"/>
      <c r="BOG21" s="203"/>
      <c r="BOH21" s="203"/>
      <c r="BOI21" s="203"/>
      <c r="BOJ21" s="203"/>
      <c r="BOK21" s="203"/>
      <c r="BOL21" s="203"/>
      <c r="BOM21" s="203"/>
      <c r="BON21" s="203"/>
      <c r="BOO21" s="203"/>
      <c r="BOP21" s="203"/>
      <c r="BOQ21" s="203"/>
      <c r="BOR21" s="203"/>
      <c r="BOS21" s="203"/>
      <c r="BOT21" s="203"/>
      <c r="BOU21" s="203"/>
      <c r="BOV21" s="203"/>
      <c r="BOW21" s="203"/>
      <c r="BOX21" s="203"/>
      <c r="BOY21" s="203"/>
      <c r="BOZ21" s="203"/>
      <c r="BPA21" s="203"/>
      <c r="BPB21" s="203"/>
      <c r="BPC21" s="203"/>
      <c r="BPD21" s="203"/>
      <c r="BPE21" s="203"/>
      <c r="BPF21" s="203"/>
      <c r="BPG21" s="203"/>
      <c r="BPH21" s="203"/>
      <c r="BPI21" s="203"/>
      <c r="BPJ21" s="203"/>
      <c r="BPK21" s="203"/>
      <c r="BPL21" s="203"/>
      <c r="BPM21" s="203"/>
      <c r="BPN21" s="203"/>
      <c r="BPO21" s="203"/>
      <c r="BPP21" s="203"/>
      <c r="BPQ21" s="203"/>
      <c r="BPR21" s="203"/>
      <c r="BPS21" s="203"/>
      <c r="BPT21" s="203"/>
      <c r="BPU21" s="203"/>
      <c r="BPV21" s="203"/>
      <c r="BPW21" s="203"/>
      <c r="BPX21" s="203"/>
      <c r="BPY21" s="203"/>
      <c r="BPZ21" s="203"/>
      <c r="BQA21" s="203"/>
      <c r="BQB21" s="203"/>
      <c r="BQC21" s="203"/>
      <c r="BQD21" s="203"/>
      <c r="BQE21" s="203"/>
      <c r="BQF21" s="203"/>
      <c r="BQG21" s="203"/>
      <c r="BQH21" s="203"/>
      <c r="BQI21" s="203"/>
      <c r="BQJ21" s="203"/>
      <c r="BQK21" s="203"/>
      <c r="BQL21" s="203"/>
      <c r="BQM21" s="203"/>
      <c r="BQN21" s="203"/>
      <c r="BQO21" s="203"/>
      <c r="BQP21" s="203"/>
      <c r="BQQ21" s="203"/>
      <c r="BQR21" s="203"/>
      <c r="BQS21" s="203"/>
      <c r="BQT21" s="203"/>
      <c r="BQU21" s="203"/>
      <c r="BQV21" s="203"/>
      <c r="BQW21" s="203"/>
      <c r="BQX21" s="203"/>
      <c r="BQY21" s="203"/>
      <c r="BQZ21" s="203"/>
      <c r="BRA21" s="203"/>
      <c r="BRB21" s="203"/>
      <c r="BRC21" s="203"/>
      <c r="BRD21" s="203"/>
      <c r="BRE21" s="203"/>
      <c r="BRF21" s="203"/>
      <c r="BRG21" s="203"/>
      <c r="BRH21" s="203"/>
      <c r="BRI21" s="203"/>
      <c r="BRJ21" s="203"/>
      <c r="BRK21" s="203"/>
      <c r="BRL21" s="203"/>
      <c r="BRM21" s="203"/>
      <c r="BRN21" s="203"/>
      <c r="BRO21" s="203"/>
      <c r="BRP21" s="203"/>
      <c r="BRQ21" s="203"/>
      <c r="BRR21" s="203"/>
      <c r="BRS21" s="203"/>
      <c r="BRT21" s="203"/>
      <c r="BRU21" s="203"/>
      <c r="BRV21" s="203"/>
      <c r="BRW21" s="203"/>
      <c r="BRX21" s="203"/>
      <c r="BRY21" s="203"/>
      <c r="BRZ21" s="203"/>
      <c r="BSA21" s="203"/>
      <c r="BSB21" s="203"/>
      <c r="BSC21" s="203"/>
      <c r="BSD21" s="203"/>
      <c r="BSE21" s="203"/>
      <c r="BSF21" s="203"/>
      <c r="BSG21" s="203"/>
      <c r="BSH21" s="203"/>
      <c r="BSI21" s="203"/>
      <c r="BSJ21" s="203"/>
      <c r="BSK21" s="203"/>
      <c r="BSL21" s="203"/>
      <c r="BSM21" s="203"/>
      <c r="BSN21" s="203"/>
      <c r="BSO21" s="203"/>
      <c r="BSP21" s="203"/>
      <c r="BSQ21" s="203"/>
      <c r="BSR21" s="203"/>
      <c r="BSS21" s="203"/>
      <c r="BST21" s="203"/>
      <c r="BSU21" s="203"/>
      <c r="BSV21" s="203"/>
      <c r="BSW21" s="203"/>
      <c r="BSX21" s="203"/>
      <c r="BSY21" s="203"/>
      <c r="BSZ21" s="203"/>
      <c r="BTA21" s="203"/>
      <c r="BTB21" s="203"/>
      <c r="BTC21" s="203"/>
      <c r="BTD21" s="203"/>
      <c r="BTE21" s="203"/>
      <c r="BTF21" s="203"/>
      <c r="BTG21" s="203"/>
      <c r="BTH21" s="203"/>
      <c r="BTI21" s="203"/>
      <c r="BTJ21" s="203"/>
      <c r="BTK21" s="203"/>
      <c r="BTL21" s="203"/>
      <c r="BTM21" s="203"/>
      <c r="BTN21" s="203"/>
      <c r="BTO21" s="203"/>
      <c r="BTP21" s="203"/>
      <c r="BTQ21" s="203"/>
      <c r="BTR21" s="203"/>
      <c r="BTS21" s="203"/>
      <c r="BTT21" s="203"/>
      <c r="BTU21" s="203"/>
      <c r="BTV21" s="203"/>
      <c r="BTW21" s="203"/>
      <c r="BTX21" s="203"/>
      <c r="BTY21" s="203"/>
      <c r="BTZ21" s="203"/>
      <c r="BUA21" s="203"/>
      <c r="BUB21" s="203"/>
      <c r="BUC21" s="203"/>
      <c r="BUD21" s="203"/>
      <c r="BUE21" s="203"/>
      <c r="BUF21" s="203"/>
      <c r="BUG21" s="203"/>
      <c r="BUH21" s="203"/>
      <c r="BUI21" s="203"/>
      <c r="BUJ21" s="203"/>
      <c r="BUK21" s="203"/>
      <c r="BUL21" s="203"/>
      <c r="BUM21" s="203"/>
      <c r="BUN21" s="203"/>
      <c r="BUO21" s="203"/>
      <c r="BUP21" s="203"/>
      <c r="BUQ21" s="203"/>
      <c r="BUR21" s="203"/>
      <c r="BUS21" s="203"/>
      <c r="BUT21" s="203"/>
      <c r="BUU21" s="203"/>
      <c r="BUV21" s="203"/>
      <c r="BUW21" s="203"/>
      <c r="BUX21" s="203"/>
      <c r="BUY21" s="203"/>
      <c r="BUZ21" s="203"/>
      <c r="BVA21" s="203"/>
      <c r="BVB21" s="203"/>
      <c r="BVC21" s="203"/>
      <c r="BVD21" s="203"/>
      <c r="BVE21" s="203"/>
      <c r="BVF21" s="203"/>
      <c r="BVG21" s="203"/>
      <c r="BVH21" s="203"/>
      <c r="BVI21" s="203"/>
      <c r="BVJ21" s="203"/>
      <c r="BVK21" s="203"/>
      <c r="BVL21" s="203"/>
      <c r="BVM21" s="203"/>
      <c r="BVN21" s="203"/>
      <c r="BVO21" s="203"/>
      <c r="BVP21" s="203"/>
      <c r="BVQ21" s="203"/>
      <c r="BVR21" s="203"/>
      <c r="BVS21" s="203"/>
      <c r="BVT21" s="203"/>
      <c r="BVU21" s="203"/>
      <c r="BVV21" s="203"/>
      <c r="BVW21" s="203"/>
      <c r="BVX21" s="203"/>
      <c r="BVY21" s="203"/>
      <c r="BVZ21" s="203"/>
      <c r="BWA21" s="203"/>
      <c r="BWB21" s="203"/>
      <c r="BWC21" s="203"/>
      <c r="BWD21" s="203"/>
      <c r="BWE21" s="203"/>
      <c r="BWF21" s="203"/>
      <c r="BWG21" s="203"/>
      <c r="BWH21" s="203"/>
      <c r="BWI21" s="203"/>
      <c r="BWJ21" s="203"/>
      <c r="BWK21" s="203"/>
      <c r="BWL21" s="203"/>
      <c r="BWM21" s="203"/>
      <c r="BWN21" s="203"/>
      <c r="BWO21" s="203"/>
      <c r="BWP21" s="203"/>
      <c r="BWQ21" s="203"/>
      <c r="BWR21" s="203"/>
      <c r="BWS21" s="203"/>
      <c r="BWT21" s="203"/>
      <c r="BWU21" s="203"/>
      <c r="BWV21" s="203"/>
      <c r="BWW21" s="203"/>
      <c r="BWX21" s="203"/>
      <c r="BWY21" s="203"/>
      <c r="BWZ21" s="203"/>
      <c r="BXA21" s="203"/>
      <c r="BXB21" s="203"/>
      <c r="BXC21" s="203"/>
      <c r="BXD21" s="203"/>
      <c r="BXE21" s="203"/>
      <c r="BXF21" s="203"/>
      <c r="BXG21" s="203"/>
      <c r="BXH21" s="203"/>
      <c r="BXI21" s="203"/>
      <c r="BXJ21" s="203"/>
      <c r="BXK21" s="203"/>
      <c r="BXL21" s="203"/>
      <c r="BXM21" s="203"/>
      <c r="BXN21" s="203"/>
      <c r="BXO21" s="203"/>
      <c r="BXP21" s="203"/>
      <c r="BXQ21" s="203"/>
      <c r="BXR21" s="203"/>
      <c r="BXS21" s="203"/>
      <c r="BXT21" s="203"/>
      <c r="BXU21" s="203"/>
      <c r="BXV21" s="203"/>
      <c r="BXW21" s="203"/>
      <c r="BXX21" s="203"/>
      <c r="BXY21" s="203"/>
      <c r="BXZ21" s="203"/>
      <c r="BYA21" s="203"/>
      <c r="BYB21" s="203"/>
      <c r="BYC21" s="203"/>
      <c r="BYD21" s="203"/>
      <c r="BYE21" s="203"/>
      <c r="BYF21" s="203"/>
      <c r="BYG21" s="203"/>
      <c r="BYH21" s="203"/>
      <c r="BYI21" s="203"/>
      <c r="BYJ21" s="203"/>
      <c r="BYK21" s="203"/>
      <c r="BYL21" s="203"/>
      <c r="BYM21" s="203"/>
      <c r="BYN21" s="203"/>
      <c r="BYO21" s="203"/>
      <c r="BYP21" s="203"/>
      <c r="BYQ21" s="203"/>
      <c r="BYR21" s="203"/>
      <c r="BYS21" s="203"/>
      <c r="BYT21" s="203"/>
      <c r="BYU21" s="203"/>
      <c r="BYV21" s="203"/>
      <c r="BYW21" s="203"/>
      <c r="BYX21" s="203"/>
      <c r="BYY21" s="203"/>
      <c r="BYZ21" s="203"/>
      <c r="BZA21" s="203"/>
      <c r="BZB21" s="203"/>
      <c r="BZC21" s="203"/>
      <c r="BZD21" s="203"/>
      <c r="BZE21" s="203"/>
      <c r="BZF21" s="203"/>
      <c r="BZG21" s="203"/>
      <c r="BZH21" s="203"/>
      <c r="BZI21" s="203"/>
      <c r="BZJ21" s="203"/>
      <c r="BZK21" s="203"/>
      <c r="BZL21" s="203"/>
      <c r="BZM21" s="203"/>
      <c r="BZN21" s="203"/>
      <c r="BZO21" s="203"/>
      <c r="BZP21" s="203"/>
      <c r="BZQ21" s="203"/>
      <c r="BZR21" s="203"/>
      <c r="BZS21" s="203"/>
      <c r="BZT21" s="203"/>
      <c r="BZU21" s="203"/>
      <c r="BZV21" s="203"/>
      <c r="BZW21" s="203"/>
      <c r="BZX21" s="203"/>
      <c r="BZY21" s="203"/>
      <c r="BZZ21" s="203"/>
      <c r="CAA21" s="203"/>
      <c r="CAB21" s="203"/>
      <c r="CAC21" s="203"/>
      <c r="CAD21" s="203"/>
      <c r="CAE21" s="203"/>
      <c r="CAF21" s="203"/>
      <c r="CAG21" s="203"/>
      <c r="CAH21" s="203"/>
      <c r="CAI21" s="203"/>
      <c r="CAJ21" s="203"/>
      <c r="CAK21" s="203"/>
      <c r="CAL21" s="203"/>
      <c r="CAM21" s="203"/>
      <c r="CAN21" s="203"/>
      <c r="CAO21" s="203"/>
      <c r="CAP21" s="203"/>
      <c r="CAQ21" s="203"/>
      <c r="CAR21" s="203"/>
      <c r="CAS21" s="203"/>
      <c r="CAT21" s="203"/>
      <c r="CAU21" s="203"/>
      <c r="CAV21" s="203"/>
      <c r="CAW21" s="203"/>
      <c r="CAX21" s="203"/>
      <c r="CAY21" s="203"/>
      <c r="CAZ21" s="203"/>
      <c r="CBA21" s="203"/>
      <c r="CBB21" s="203"/>
      <c r="CBC21" s="203"/>
      <c r="CBD21" s="203"/>
      <c r="CBE21" s="203"/>
      <c r="CBF21" s="203"/>
      <c r="CBG21" s="203"/>
      <c r="CBH21" s="203"/>
      <c r="CBI21" s="203"/>
      <c r="CBJ21" s="203"/>
      <c r="CBK21" s="203"/>
      <c r="CBL21" s="203"/>
      <c r="CBM21" s="203"/>
      <c r="CBN21" s="203"/>
      <c r="CBO21" s="203"/>
      <c r="CBP21" s="203"/>
      <c r="CBQ21" s="203"/>
      <c r="CBR21" s="203"/>
      <c r="CBS21" s="203"/>
      <c r="CBT21" s="203"/>
      <c r="CBU21" s="203"/>
      <c r="CBV21" s="203"/>
      <c r="CBW21" s="203"/>
      <c r="CBX21" s="203"/>
      <c r="CBY21" s="203"/>
      <c r="CBZ21" s="203"/>
      <c r="CCA21" s="203"/>
      <c r="CCB21" s="203"/>
      <c r="CCC21" s="203"/>
      <c r="CCD21" s="203"/>
      <c r="CCE21" s="203"/>
      <c r="CCF21" s="203"/>
      <c r="CCG21" s="203"/>
      <c r="CCH21" s="203"/>
      <c r="CCI21" s="203"/>
      <c r="CCJ21" s="203"/>
      <c r="CCK21" s="203"/>
      <c r="CCL21" s="203"/>
      <c r="CCM21" s="203"/>
      <c r="CCN21" s="203"/>
      <c r="CCO21" s="203"/>
      <c r="CCP21" s="203"/>
      <c r="CCQ21" s="203"/>
      <c r="CCR21" s="203"/>
      <c r="CCS21" s="203"/>
      <c r="CCT21" s="203"/>
      <c r="CCU21" s="203"/>
      <c r="CCV21" s="203"/>
      <c r="CCW21" s="203"/>
      <c r="CCX21" s="203"/>
      <c r="CCY21" s="203"/>
      <c r="CCZ21" s="203"/>
      <c r="CDA21" s="203"/>
      <c r="CDB21" s="203"/>
      <c r="CDC21" s="203"/>
      <c r="CDD21" s="203"/>
      <c r="CDE21" s="203"/>
      <c r="CDF21" s="203"/>
      <c r="CDG21" s="203"/>
      <c r="CDH21" s="203"/>
      <c r="CDI21" s="203"/>
      <c r="CDJ21" s="203"/>
      <c r="CDK21" s="203"/>
      <c r="CDL21" s="203"/>
      <c r="CDM21" s="203"/>
      <c r="CDN21" s="203"/>
      <c r="CDO21" s="203"/>
      <c r="CDP21" s="203"/>
      <c r="CDQ21" s="203"/>
      <c r="CDR21" s="203"/>
      <c r="CDS21" s="203"/>
      <c r="CDT21" s="203"/>
      <c r="CDU21" s="203"/>
      <c r="CDV21" s="203"/>
      <c r="CDW21" s="203"/>
      <c r="CDX21" s="203"/>
      <c r="CDY21" s="203"/>
      <c r="CDZ21" s="203"/>
      <c r="CEA21" s="203"/>
      <c r="CEB21" s="203"/>
      <c r="CEC21" s="203"/>
      <c r="CED21" s="203"/>
      <c r="CEE21" s="203"/>
      <c r="CEF21" s="203"/>
      <c r="CEG21" s="203"/>
      <c r="CEH21" s="203"/>
      <c r="CEI21" s="203"/>
      <c r="CEJ21" s="203"/>
      <c r="CEK21" s="203"/>
      <c r="CEL21" s="203"/>
      <c r="CEM21" s="203"/>
      <c r="CEN21" s="203"/>
      <c r="CEO21" s="203"/>
      <c r="CEP21" s="203"/>
      <c r="CEQ21" s="203"/>
      <c r="CER21" s="203"/>
      <c r="CES21" s="203"/>
      <c r="CET21" s="203"/>
      <c r="CEU21" s="203"/>
      <c r="CEV21" s="203"/>
      <c r="CEW21" s="203"/>
      <c r="CEX21" s="203"/>
      <c r="CEY21" s="203"/>
      <c r="CEZ21" s="203"/>
      <c r="CFA21" s="203"/>
      <c r="CFB21" s="203"/>
      <c r="CFC21" s="203"/>
      <c r="CFD21" s="203"/>
      <c r="CFE21" s="203"/>
      <c r="CFF21" s="203"/>
      <c r="CFG21" s="203"/>
      <c r="CFH21" s="203"/>
      <c r="CFI21" s="203"/>
      <c r="CFJ21" s="203"/>
      <c r="CFK21" s="203"/>
      <c r="CFL21" s="203"/>
      <c r="CFM21" s="203"/>
      <c r="CFN21" s="203"/>
      <c r="CFO21" s="203"/>
      <c r="CFP21" s="203"/>
      <c r="CFQ21" s="203"/>
      <c r="CFR21" s="203"/>
      <c r="CFS21" s="203"/>
      <c r="CFT21" s="203"/>
      <c r="CFU21" s="203"/>
      <c r="CFV21" s="203"/>
      <c r="CFW21" s="203"/>
      <c r="CFX21" s="203"/>
      <c r="CFY21" s="203"/>
      <c r="CFZ21" s="203"/>
      <c r="CGA21" s="203"/>
      <c r="CGB21" s="203"/>
      <c r="CGC21" s="203"/>
      <c r="CGD21" s="203"/>
      <c r="CGE21" s="203"/>
      <c r="CGF21" s="203"/>
      <c r="CGG21" s="203"/>
      <c r="CGH21" s="203"/>
      <c r="CGI21" s="203"/>
      <c r="CGJ21" s="203"/>
      <c r="CGK21" s="203"/>
      <c r="CGL21" s="203"/>
      <c r="CGM21" s="203"/>
      <c r="CGN21" s="203"/>
      <c r="CGO21" s="203"/>
      <c r="CGP21" s="203"/>
      <c r="CGQ21" s="203"/>
      <c r="CGR21" s="203"/>
      <c r="CGS21" s="203"/>
      <c r="CGT21" s="203"/>
      <c r="CGU21" s="203"/>
      <c r="CGV21" s="203"/>
      <c r="CGW21" s="203"/>
      <c r="CGX21" s="203"/>
      <c r="CGY21" s="203"/>
      <c r="CGZ21" s="203"/>
      <c r="CHA21" s="203"/>
      <c r="CHB21" s="203"/>
      <c r="CHC21" s="203"/>
      <c r="CHD21" s="203"/>
      <c r="CHE21" s="203"/>
      <c r="CHF21" s="203"/>
      <c r="CHG21" s="203"/>
      <c r="CHH21" s="203"/>
      <c r="CHI21" s="203"/>
      <c r="CHJ21" s="203"/>
      <c r="CHK21" s="203"/>
      <c r="CHL21" s="203"/>
      <c r="CHM21" s="203"/>
      <c r="CHN21" s="203"/>
      <c r="CHO21" s="203"/>
      <c r="CHP21" s="203"/>
      <c r="CHQ21" s="203"/>
      <c r="CHR21" s="203"/>
      <c r="CHS21" s="203"/>
      <c r="CHT21" s="203"/>
      <c r="CHU21" s="203"/>
      <c r="CHV21" s="203"/>
      <c r="CHW21" s="203"/>
      <c r="CHX21" s="203"/>
      <c r="CHY21" s="203"/>
      <c r="CHZ21" s="203"/>
      <c r="CIA21" s="203"/>
      <c r="CIB21" s="203"/>
      <c r="CIC21" s="203"/>
      <c r="CID21" s="203"/>
      <c r="CIE21" s="203"/>
      <c r="CIF21" s="203"/>
      <c r="CIG21" s="203"/>
      <c r="CIH21" s="203"/>
      <c r="CII21" s="203"/>
      <c r="CIJ21" s="203"/>
      <c r="CIK21" s="203"/>
      <c r="CIL21" s="203"/>
      <c r="CIM21" s="203"/>
      <c r="CIN21" s="203"/>
      <c r="CIO21" s="203"/>
      <c r="CIP21" s="203"/>
      <c r="CIQ21" s="203"/>
      <c r="CIR21" s="203"/>
      <c r="CIS21" s="203"/>
      <c r="CIT21" s="203"/>
      <c r="CIU21" s="203"/>
      <c r="CIV21" s="203"/>
      <c r="CIW21" s="203"/>
      <c r="CIX21" s="203"/>
      <c r="CIY21" s="203"/>
      <c r="CIZ21" s="203"/>
      <c r="CJA21" s="203"/>
      <c r="CJB21" s="203"/>
      <c r="CJC21" s="203"/>
      <c r="CJD21" s="203"/>
      <c r="CJE21" s="203"/>
      <c r="CJF21" s="203"/>
      <c r="CJG21" s="203"/>
      <c r="CJH21" s="203"/>
      <c r="CJI21" s="203"/>
      <c r="CJJ21" s="203"/>
      <c r="CJK21" s="203"/>
      <c r="CJL21" s="203"/>
      <c r="CJM21" s="203"/>
      <c r="CJN21" s="203"/>
      <c r="CJO21" s="203"/>
      <c r="CJP21" s="203"/>
      <c r="CJQ21" s="203"/>
      <c r="CJR21" s="203"/>
      <c r="CJS21" s="203"/>
      <c r="CJT21" s="203"/>
      <c r="CJU21" s="203"/>
      <c r="CJV21" s="203"/>
      <c r="CJW21" s="203"/>
      <c r="CJX21" s="203"/>
      <c r="CJY21" s="203"/>
      <c r="CJZ21" s="203"/>
      <c r="CKA21" s="203"/>
      <c r="CKB21" s="203"/>
      <c r="CKC21" s="203"/>
      <c r="CKD21" s="203"/>
      <c r="CKE21" s="203"/>
      <c r="CKF21" s="203"/>
      <c r="CKG21" s="203"/>
      <c r="CKH21" s="203"/>
      <c r="CKI21" s="203"/>
      <c r="CKJ21" s="203"/>
      <c r="CKK21" s="203"/>
      <c r="CKL21" s="203"/>
      <c r="CKM21" s="203"/>
      <c r="CKN21" s="203"/>
      <c r="CKO21" s="203"/>
      <c r="CKP21" s="203"/>
      <c r="CKQ21" s="203"/>
      <c r="CKR21" s="203"/>
      <c r="CKS21" s="203"/>
      <c r="CKT21" s="203"/>
      <c r="CKU21" s="203"/>
      <c r="CKV21" s="203"/>
      <c r="CKW21" s="203"/>
      <c r="CKX21" s="203"/>
      <c r="CKY21" s="203"/>
      <c r="CKZ21" s="203"/>
      <c r="CLA21" s="203"/>
      <c r="CLB21" s="203"/>
      <c r="CLC21" s="203"/>
      <c r="CLD21" s="203"/>
      <c r="CLE21" s="203"/>
      <c r="CLF21" s="203"/>
      <c r="CLG21" s="203"/>
      <c r="CLH21" s="203"/>
      <c r="CLI21" s="203"/>
      <c r="CLJ21" s="203"/>
      <c r="CLK21" s="203"/>
      <c r="CLL21" s="203"/>
      <c r="CLM21" s="203"/>
      <c r="CLN21" s="203"/>
      <c r="CLO21" s="203"/>
      <c r="CLP21" s="203"/>
      <c r="CLQ21" s="203"/>
      <c r="CLR21" s="203"/>
      <c r="CLS21" s="203"/>
      <c r="CLT21" s="203"/>
      <c r="CLU21" s="203"/>
      <c r="CLV21" s="203"/>
      <c r="CLW21" s="203"/>
      <c r="CLX21" s="203"/>
      <c r="CLY21" s="203"/>
      <c r="CLZ21" s="203"/>
      <c r="CMA21" s="203"/>
      <c r="CMB21" s="203"/>
      <c r="CMC21" s="203"/>
      <c r="CMD21" s="203"/>
      <c r="CME21" s="203"/>
      <c r="CMF21" s="203"/>
      <c r="CMG21" s="203"/>
      <c r="CMH21" s="203"/>
      <c r="CMI21" s="203"/>
      <c r="CMJ21" s="203"/>
      <c r="CMK21" s="203"/>
      <c r="CML21" s="203"/>
      <c r="CMM21" s="203"/>
      <c r="CMN21" s="203"/>
      <c r="CMO21" s="203"/>
      <c r="CMP21" s="203"/>
      <c r="CMQ21" s="203"/>
      <c r="CMR21" s="203"/>
      <c r="CMS21" s="203"/>
      <c r="CMT21" s="203"/>
      <c r="CMU21" s="203"/>
      <c r="CMV21" s="203"/>
      <c r="CMW21" s="203"/>
      <c r="CMX21" s="203"/>
      <c r="CMY21" s="203"/>
      <c r="CMZ21" s="203"/>
      <c r="CNA21" s="203"/>
      <c r="CNB21" s="203"/>
      <c r="CNC21" s="203"/>
      <c r="CND21" s="203"/>
      <c r="CNE21" s="203"/>
      <c r="CNF21" s="203"/>
      <c r="CNG21" s="203"/>
      <c r="CNH21" s="203"/>
      <c r="CNI21" s="203"/>
      <c r="CNJ21" s="203"/>
      <c r="CNK21" s="203"/>
      <c r="CNL21" s="203"/>
      <c r="CNM21" s="203"/>
      <c r="CNN21" s="203"/>
      <c r="CNO21" s="203"/>
      <c r="CNP21" s="203"/>
      <c r="CNQ21" s="203"/>
      <c r="CNR21" s="203"/>
      <c r="CNS21" s="203"/>
      <c r="CNT21" s="203"/>
      <c r="CNU21" s="203"/>
      <c r="CNV21" s="203"/>
      <c r="CNW21" s="203"/>
      <c r="CNX21" s="203"/>
      <c r="CNY21" s="203"/>
      <c r="CNZ21" s="203"/>
      <c r="COA21" s="203"/>
      <c r="COB21" s="203"/>
      <c r="COC21" s="203"/>
      <c r="COD21" s="203"/>
      <c r="COE21" s="203"/>
      <c r="COF21" s="203"/>
      <c r="COG21" s="203"/>
      <c r="COH21" s="203"/>
      <c r="COI21" s="203"/>
      <c r="COJ21" s="203"/>
      <c r="COK21" s="203"/>
      <c r="COL21" s="203"/>
      <c r="COM21" s="203"/>
      <c r="CON21" s="203"/>
      <c r="COO21" s="203"/>
      <c r="COP21" s="203"/>
      <c r="COQ21" s="203"/>
      <c r="COR21" s="203"/>
      <c r="COS21" s="203"/>
      <c r="COT21" s="203"/>
      <c r="COU21" s="203"/>
      <c r="COV21" s="203"/>
      <c r="COW21" s="203"/>
      <c r="COX21" s="203"/>
      <c r="COY21" s="203"/>
      <c r="COZ21" s="203"/>
      <c r="CPA21" s="203"/>
      <c r="CPB21" s="203"/>
      <c r="CPC21" s="203"/>
      <c r="CPD21" s="203"/>
      <c r="CPE21" s="203"/>
      <c r="CPF21" s="203"/>
      <c r="CPG21" s="203"/>
      <c r="CPH21" s="203"/>
      <c r="CPI21" s="203"/>
      <c r="CPJ21" s="203"/>
      <c r="CPK21" s="203"/>
      <c r="CPL21" s="203"/>
      <c r="CPM21" s="203"/>
      <c r="CPN21" s="203"/>
      <c r="CPO21" s="203"/>
      <c r="CPP21" s="203"/>
      <c r="CPQ21" s="203"/>
      <c r="CPR21" s="203"/>
      <c r="CPS21" s="203"/>
      <c r="CPT21" s="203"/>
      <c r="CPU21" s="203"/>
      <c r="CPV21" s="203"/>
      <c r="CPW21" s="203"/>
      <c r="CPX21" s="203"/>
      <c r="CPY21" s="203"/>
      <c r="CPZ21" s="203"/>
      <c r="CQA21" s="203"/>
      <c r="CQB21" s="203"/>
      <c r="CQC21" s="203"/>
      <c r="CQD21" s="203"/>
      <c r="CQE21" s="203"/>
      <c r="CQF21" s="203"/>
      <c r="CQG21" s="203"/>
      <c r="CQH21" s="203"/>
      <c r="CQI21" s="203"/>
      <c r="CQJ21" s="203"/>
      <c r="CQK21" s="203"/>
      <c r="CQL21" s="203"/>
      <c r="CQM21" s="203"/>
      <c r="CQN21" s="203"/>
      <c r="CQO21" s="203"/>
      <c r="CQP21" s="203"/>
      <c r="CQQ21" s="203"/>
      <c r="CQR21" s="203"/>
      <c r="CQS21" s="203"/>
      <c r="CQT21" s="203"/>
      <c r="CQU21" s="203"/>
      <c r="CQV21" s="203"/>
      <c r="CQW21" s="203"/>
      <c r="CQX21" s="203"/>
      <c r="CQY21" s="203"/>
      <c r="CQZ21" s="203"/>
      <c r="CRA21" s="203"/>
      <c r="CRB21" s="203"/>
      <c r="CRC21" s="203"/>
      <c r="CRD21" s="203"/>
      <c r="CRE21" s="203"/>
      <c r="CRF21" s="203"/>
      <c r="CRG21" s="203"/>
      <c r="CRH21" s="203"/>
      <c r="CRI21" s="203"/>
      <c r="CRJ21" s="203"/>
      <c r="CRK21" s="203"/>
      <c r="CRL21" s="203"/>
      <c r="CRM21" s="203"/>
      <c r="CRN21" s="203"/>
      <c r="CRO21" s="203"/>
      <c r="CRP21" s="203"/>
      <c r="CRQ21" s="203"/>
      <c r="CRR21" s="203"/>
      <c r="CRS21" s="203"/>
      <c r="CRT21" s="203"/>
      <c r="CRU21" s="203"/>
      <c r="CRV21" s="203"/>
      <c r="CRW21" s="203"/>
      <c r="CRX21" s="203"/>
      <c r="CRY21" s="203"/>
      <c r="CRZ21" s="203"/>
      <c r="CSA21" s="203"/>
      <c r="CSB21" s="203"/>
      <c r="CSC21" s="203"/>
      <c r="CSD21" s="203"/>
      <c r="CSE21" s="203"/>
      <c r="CSF21" s="203"/>
      <c r="CSG21" s="203"/>
      <c r="CSH21" s="203"/>
      <c r="CSI21" s="203"/>
      <c r="CSJ21" s="203"/>
      <c r="CSK21" s="203"/>
      <c r="CSL21" s="203"/>
      <c r="CSM21" s="203"/>
      <c r="CSN21" s="203"/>
      <c r="CSO21" s="203"/>
      <c r="CSP21" s="203"/>
      <c r="CSQ21" s="203"/>
      <c r="CSR21" s="203"/>
      <c r="CSS21" s="203"/>
      <c r="CST21" s="203"/>
      <c r="CSU21" s="203"/>
      <c r="CSV21" s="203"/>
      <c r="CSW21" s="203"/>
      <c r="CSX21" s="203"/>
      <c r="CSY21" s="203"/>
      <c r="CSZ21" s="203"/>
      <c r="CTA21" s="203"/>
      <c r="CTB21" s="203"/>
      <c r="CTC21" s="203"/>
      <c r="CTD21" s="203"/>
      <c r="CTE21" s="203"/>
      <c r="CTF21" s="203"/>
      <c r="CTG21" s="203"/>
      <c r="CTH21" s="203"/>
      <c r="CTI21" s="203"/>
      <c r="CTJ21" s="203"/>
      <c r="CTK21" s="203"/>
      <c r="CTL21" s="203"/>
      <c r="CTM21" s="203"/>
      <c r="CTN21" s="203"/>
      <c r="CTO21" s="203"/>
      <c r="CTP21" s="203"/>
      <c r="CTQ21" s="203"/>
      <c r="CTR21" s="203"/>
      <c r="CTS21" s="203"/>
      <c r="CTT21" s="203"/>
      <c r="CTU21" s="203"/>
      <c r="CTV21" s="203"/>
      <c r="CTW21" s="203"/>
      <c r="CTX21" s="203"/>
      <c r="CTY21" s="203"/>
      <c r="CTZ21" s="203"/>
      <c r="CUA21" s="203"/>
      <c r="CUB21" s="203"/>
      <c r="CUC21" s="203"/>
      <c r="CUD21" s="203"/>
      <c r="CUE21" s="203"/>
      <c r="CUF21" s="203"/>
      <c r="CUG21" s="203"/>
      <c r="CUH21" s="203"/>
      <c r="CUI21" s="203"/>
      <c r="CUJ21" s="203"/>
      <c r="CUK21" s="203"/>
      <c r="CUL21" s="203"/>
      <c r="CUM21" s="203"/>
      <c r="CUN21" s="203"/>
      <c r="CUO21" s="203"/>
      <c r="CUP21" s="203"/>
      <c r="CUQ21" s="203"/>
      <c r="CUR21" s="203"/>
      <c r="CUS21" s="203"/>
      <c r="CUT21" s="203"/>
      <c r="CUU21" s="203"/>
      <c r="CUV21" s="203"/>
      <c r="CUW21" s="203"/>
      <c r="CUX21" s="203"/>
      <c r="CUY21" s="203"/>
      <c r="CUZ21" s="203"/>
      <c r="CVA21" s="203"/>
      <c r="CVB21" s="203"/>
      <c r="CVC21" s="203"/>
      <c r="CVD21" s="203"/>
      <c r="CVE21" s="203"/>
      <c r="CVF21" s="203"/>
      <c r="CVG21" s="203"/>
      <c r="CVH21" s="203"/>
      <c r="CVI21" s="203"/>
      <c r="CVJ21" s="203"/>
      <c r="CVK21" s="203"/>
      <c r="CVL21" s="203"/>
      <c r="CVM21" s="203"/>
      <c r="CVN21" s="203"/>
      <c r="CVO21" s="203"/>
      <c r="CVP21" s="203"/>
      <c r="CVQ21" s="203"/>
      <c r="CVR21" s="203"/>
      <c r="CVS21" s="203"/>
      <c r="CVT21" s="203"/>
      <c r="CVU21" s="203"/>
      <c r="CVV21" s="203"/>
      <c r="CVW21" s="203"/>
      <c r="CVX21" s="203"/>
      <c r="CVY21" s="203"/>
      <c r="CVZ21" s="203"/>
      <c r="CWA21" s="203"/>
      <c r="CWB21" s="203"/>
      <c r="CWC21" s="203"/>
      <c r="CWD21" s="203"/>
      <c r="CWE21" s="203"/>
      <c r="CWF21" s="203"/>
      <c r="CWG21" s="203"/>
      <c r="CWH21" s="203"/>
      <c r="CWI21" s="203"/>
      <c r="CWJ21" s="203"/>
      <c r="CWK21" s="203"/>
      <c r="CWL21" s="203"/>
      <c r="CWM21" s="203"/>
      <c r="CWN21" s="203"/>
      <c r="CWO21" s="203"/>
      <c r="CWP21" s="203"/>
      <c r="CWQ21" s="203"/>
      <c r="CWR21" s="203"/>
      <c r="CWS21" s="203"/>
      <c r="CWT21" s="203"/>
      <c r="CWU21" s="203"/>
      <c r="CWV21" s="203"/>
      <c r="CWW21" s="203"/>
      <c r="CWX21" s="203"/>
      <c r="CWY21" s="203"/>
      <c r="CWZ21" s="203"/>
      <c r="CXA21" s="203"/>
      <c r="CXB21" s="203"/>
      <c r="CXC21" s="203"/>
      <c r="CXD21" s="203"/>
      <c r="CXE21" s="203"/>
      <c r="CXF21" s="203"/>
      <c r="CXG21" s="203"/>
      <c r="CXH21" s="203"/>
      <c r="CXI21" s="203"/>
      <c r="CXJ21" s="203"/>
      <c r="CXK21" s="203"/>
      <c r="CXL21" s="203"/>
      <c r="CXM21" s="203"/>
      <c r="CXN21" s="203"/>
      <c r="CXO21" s="203"/>
      <c r="CXP21" s="203"/>
      <c r="CXQ21" s="203"/>
      <c r="CXR21" s="203"/>
      <c r="CXS21" s="203"/>
      <c r="CXT21" s="203"/>
      <c r="CXU21" s="203"/>
      <c r="CXV21" s="203"/>
      <c r="CXW21" s="203"/>
      <c r="CXX21" s="203"/>
      <c r="CXY21" s="203"/>
      <c r="CXZ21" s="203"/>
      <c r="CYA21" s="203"/>
      <c r="CYB21" s="203"/>
      <c r="CYC21" s="203"/>
      <c r="CYD21" s="203"/>
      <c r="CYE21" s="203"/>
      <c r="CYF21" s="203"/>
      <c r="CYG21" s="203"/>
      <c r="CYH21" s="203"/>
      <c r="CYI21" s="203"/>
      <c r="CYJ21" s="203"/>
      <c r="CYK21" s="203"/>
      <c r="CYL21" s="203"/>
      <c r="CYM21" s="203"/>
      <c r="CYN21" s="203"/>
      <c r="CYO21" s="203"/>
      <c r="CYP21" s="203"/>
      <c r="CYQ21" s="203"/>
      <c r="CYR21" s="203"/>
      <c r="CYS21" s="203"/>
      <c r="CYT21" s="203"/>
      <c r="CYU21" s="203"/>
      <c r="CYV21" s="203"/>
      <c r="CYW21" s="203"/>
      <c r="CYX21" s="203"/>
      <c r="CYY21" s="203"/>
      <c r="CYZ21" s="203"/>
      <c r="CZA21" s="203"/>
      <c r="CZB21" s="203"/>
      <c r="CZC21" s="203"/>
      <c r="CZD21" s="203"/>
      <c r="CZE21" s="203"/>
      <c r="CZF21" s="203"/>
      <c r="CZG21" s="203"/>
      <c r="CZH21" s="203"/>
      <c r="CZI21" s="203"/>
      <c r="CZJ21" s="203"/>
      <c r="CZK21" s="203"/>
      <c r="CZL21" s="203"/>
      <c r="CZM21" s="203"/>
      <c r="CZN21" s="203"/>
      <c r="CZO21" s="203"/>
      <c r="CZP21" s="203"/>
      <c r="CZQ21" s="203"/>
      <c r="CZR21" s="203"/>
      <c r="CZS21" s="203"/>
      <c r="CZT21" s="203"/>
      <c r="CZU21" s="203"/>
      <c r="CZV21" s="203"/>
      <c r="CZW21" s="203"/>
      <c r="CZX21" s="203"/>
      <c r="CZY21" s="203"/>
      <c r="CZZ21" s="203"/>
      <c r="DAA21" s="203"/>
      <c r="DAB21" s="203"/>
      <c r="DAC21" s="203"/>
      <c r="DAD21" s="203"/>
      <c r="DAE21" s="203"/>
      <c r="DAF21" s="203"/>
      <c r="DAG21" s="203"/>
      <c r="DAH21" s="203"/>
      <c r="DAI21" s="203"/>
      <c r="DAJ21" s="203"/>
      <c r="DAK21" s="203"/>
      <c r="DAL21" s="203"/>
      <c r="DAM21" s="203"/>
      <c r="DAN21" s="203"/>
      <c r="DAO21" s="203"/>
      <c r="DAP21" s="203"/>
      <c r="DAQ21" s="203"/>
      <c r="DAR21" s="203"/>
      <c r="DAS21" s="203"/>
      <c r="DAT21" s="203"/>
      <c r="DAU21" s="203"/>
      <c r="DAV21" s="203"/>
      <c r="DAW21" s="203"/>
      <c r="DAX21" s="203"/>
      <c r="DAY21" s="203"/>
      <c r="DAZ21" s="203"/>
      <c r="DBA21" s="203"/>
      <c r="DBB21" s="203"/>
      <c r="DBC21" s="203"/>
      <c r="DBD21" s="203"/>
      <c r="DBE21" s="203"/>
      <c r="DBF21" s="203"/>
      <c r="DBG21" s="203"/>
      <c r="DBH21" s="203"/>
      <c r="DBI21" s="203"/>
      <c r="DBJ21" s="203"/>
      <c r="DBK21" s="203"/>
      <c r="DBL21" s="203"/>
      <c r="DBM21" s="203"/>
      <c r="DBN21" s="203"/>
      <c r="DBO21" s="203"/>
      <c r="DBP21" s="203"/>
      <c r="DBQ21" s="203"/>
      <c r="DBR21" s="203"/>
      <c r="DBS21" s="203"/>
      <c r="DBT21" s="203"/>
      <c r="DBU21" s="203"/>
      <c r="DBV21" s="203"/>
      <c r="DBW21" s="203"/>
      <c r="DBX21" s="203"/>
      <c r="DBY21" s="203"/>
      <c r="DBZ21" s="203"/>
      <c r="DCA21" s="203"/>
      <c r="DCB21" s="203"/>
      <c r="DCC21" s="203"/>
      <c r="DCD21" s="203"/>
      <c r="DCE21" s="203"/>
      <c r="DCF21" s="203"/>
      <c r="DCG21" s="203"/>
      <c r="DCH21" s="203"/>
      <c r="DCI21" s="203"/>
      <c r="DCJ21" s="203"/>
      <c r="DCK21" s="203"/>
      <c r="DCL21" s="203"/>
      <c r="DCM21" s="203"/>
      <c r="DCN21" s="203"/>
      <c r="DCO21" s="203"/>
      <c r="DCP21" s="203"/>
      <c r="DCQ21" s="203"/>
      <c r="DCR21" s="203"/>
      <c r="DCS21" s="203"/>
      <c r="DCT21" s="203"/>
      <c r="DCU21" s="203"/>
      <c r="DCV21" s="203"/>
      <c r="DCW21" s="203"/>
      <c r="DCX21" s="203"/>
      <c r="DCY21" s="203"/>
      <c r="DCZ21" s="203"/>
      <c r="DDA21" s="203"/>
      <c r="DDB21" s="203"/>
      <c r="DDC21" s="203"/>
      <c r="DDD21" s="203"/>
      <c r="DDE21" s="203"/>
      <c r="DDF21" s="203"/>
      <c r="DDG21" s="203"/>
      <c r="DDH21" s="203"/>
      <c r="DDI21" s="203"/>
      <c r="DDJ21" s="203"/>
      <c r="DDK21" s="203"/>
      <c r="DDL21" s="203"/>
      <c r="DDM21" s="203"/>
      <c r="DDN21" s="203"/>
      <c r="DDO21" s="203"/>
      <c r="DDP21" s="203"/>
      <c r="DDQ21" s="203"/>
      <c r="DDR21" s="203"/>
      <c r="DDS21" s="203"/>
      <c r="DDT21" s="203"/>
      <c r="DDU21" s="203"/>
      <c r="DDV21" s="203"/>
      <c r="DDW21" s="203"/>
      <c r="DDX21" s="203"/>
      <c r="DDY21" s="203"/>
      <c r="DDZ21" s="203"/>
      <c r="DEA21" s="203"/>
      <c r="DEB21" s="203"/>
      <c r="DEC21" s="203"/>
      <c r="DED21" s="203"/>
      <c r="DEE21" s="203"/>
      <c r="DEF21" s="203"/>
      <c r="DEG21" s="203"/>
      <c r="DEH21" s="203"/>
      <c r="DEI21" s="203"/>
      <c r="DEJ21" s="203"/>
      <c r="DEK21" s="203"/>
      <c r="DEL21" s="203"/>
      <c r="DEM21" s="203"/>
      <c r="DEN21" s="203"/>
      <c r="DEO21" s="203"/>
      <c r="DEP21" s="203"/>
      <c r="DEQ21" s="203"/>
      <c r="DER21" s="203"/>
      <c r="DES21" s="203"/>
      <c r="DET21" s="203"/>
      <c r="DEU21" s="203"/>
      <c r="DEV21" s="203"/>
      <c r="DEW21" s="203"/>
      <c r="DEX21" s="203"/>
      <c r="DEY21" s="203"/>
      <c r="DEZ21" s="203"/>
      <c r="DFA21" s="203"/>
      <c r="DFB21" s="203"/>
      <c r="DFC21" s="203"/>
      <c r="DFD21" s="203"/>
      <c r="DFE21" s="203"/>
      <c r="DFF21" s="203"/>
      <c r="DFG21" s="203"/>
      <c r="DFH21" s="203"/>
      <c r="DFI21" s="203"/>
      <c r="DFJ21" s="203"/>
      <c r="DFK21" s="203"/>
      <c r="DFL21" s="203"/>
      <c r="DFM21" s="203"/>
      <c r="DFN21" s="203"/>
      <c r="DFO21" s="203"/>
      <c r="DFP21" s="203"/>
      <c r="DFQ21" s="203"/>
      <c r="DFR21" s="203"/>
      <c r="DFS21" s="203"/>
      <c r="DFT21" s="203"/>
      <c r="DFU21" s="203"/>
      <c r="DFV21" s="203"/>
      <c r="DFW21" s="203"/>
      <c r="DFX21" s="203"/>
      <c r="DFY21" s="203"/>
      <c r="DFZ21" s="203"/>
      <c r="DGA21" s="203"/>
      <c r="DGB21" s="203"/>
      <c r="DGC21" s="203"/>
      <c r="DGD21" s="203"/>
      <c r="DGE21" s="203"/>
      <c r="DGF21" s="203"/>
      <c r="DGG21" s="203"/>
      <c r="DGH21" s="203"/>
      <c r="DGI21" s="203"/>
      <c r="DGJ21" s="203"/>
      <c r="DGK21" s="203"/>
      <c r="DGL21" s="203"/>
      <c r="DGM21" s="203"/>
      <c r="DGN21" s="203"/>
      <c r="DGO21" s="203"/>
      <c r="DGP21" s="203"/>
      <c r="DGQ21" s="203"/>
      <c r="DGR21" s="203"/>
      <c r="DGS21" s="203"/>
      <c r="DGT21" s="203"/>
      <c r="DGU21" s="203"/>
      <c r="DGV21" s="203"/>
      <c r="DGW21" s="203"/>
      <c r="DGX21" s="203"/>
      <c r="DGY21" s="203"/>
      <c r="DGZ21" s="203"/>
      <c r="DHA21" s="203"/>
      <c r="DHB21" s="203"/>
      <c r="DHC21" s="203"/>
      <c r="DHD21" s="203"/>
      <c r="DHE21" s="203"/>
      <c r="DHF21" s="203"/>
      <c r="DHG21" s="203"/>
      <c r="DHH21" s="203"/>
      <c r="DHI21" s="203"/>
      <c r="DHJ21" s="203"/>
      <c r="DHK21" s="203"/>
      <c r="DHL21" s="203"/>
      <c r="DHM21" s="203"/>
      <c r="DHN21" s="203"/>
      <c r="DHO21" s="203"/>
      <c r="DHP21" s="203"/>
      <c r="DHQ21" s="203"/>
      <c r="DHR21" s="203"/>
      <c r="DHS21" s="203"/>
      <c r="DHT21" s="203"/>
      <c r="DHU21" s="203"/>
      <c r="DHV21" s="203"/>
      <c r="DHW21" s="203"/>
      <c r="DHX21" s="203"/>
      <c r="DHY21" s="203"/>
      <c r="DHZ21" s="203"/>
      <c r="DIA21" s="203"/>
      <c r="DIB21" s="203"/>
      <c r="DIC21" s="203"/>
      <c r="DID21" s="203"/>
      <c r="DIE21" s="203"/>
      <c r="DIF21" s="203"/>
      <c r="DIG21" s="203"/>
      <c r="DIH21" s="203"/>
      <c r="DII21" s="203"/>
      <c r="DIJ21" s="203"/>
      <c r="DIK21" s="203"/>
      <c r="DIL21" s="203"/>
      <c r="DIM21" s="203"/>
      <c r="DIN21" s="203"/>
      <c r="DIO21" s="203"/>
      <c r="DIP21" s="203"/>
      <c r="DIQ21" s="203"/>
      <c r="DIR21" s="203"/>
      <c r="DIS21" s="203"/>
      <c r="DIT21" s="203"/>
      <c r="DIU21" s="203"/>
      <c r="DIV21" s="203"/>
      <c r="DIW21" s="203"/>
      <c r="DIX21" s="203"/>
      <c r="DIY21" s="203"/>
      <c r="DIZ21" s="203"/>
      <c r="DJA21" s="203"/>
      <c r="DJB21" s="203"/>
      <c r="DJC21" s="203"/>
      <c r="DJD21" s="203"/>
      <c r="DJE21" s="203"/>
      <c r="DJF21" s="203"/>
      <c r="DJG21" s="203"/>
      <c r="DJH21" s="203"/>
      <c r="DJI21" s="203"/>
      <c r="DJJ21" s="203"/>
      <c r="DJK21" s="203"/>
      <c r="DJL21" s="203"/>
      <c r="DJM21" s="203"/>
      <c r="DJN21" s="203"/>
      <c r="DJO21" s="203"/>
      <c r="DJP21" s="203"/>
      <c r="DJQ21" s="203"/>
      <c r="DJR21" s="203"/>
      <c r="DJS21" s="203"/>
      <c r="DJT21" s="203"/>
      <c r="DJU21" s="203"/>
      <c r="DJV21" s="203"/>
      <c r="DJW21" s="203"/>
      <c r="DJX21" s="203"/>
      <c r="DJY21" s="203"/>
      <c r="DJZ21" s="203"/>
      <c r="DKA21" s="203"/>
      <c r="DKB21" s="203"/>
      <c r="DKC21" s="203"/>
      <c r="DKD21" s="203"/>
      <c r="DKE21" s="203"/>
      <c r="DKF21" s="203"/>
      <c r="DKG21" s="203"/>
      <c r="DKH21" s="203"/>
      <c r="DKI21" s="203"/>
      <c r="DKJ21" s="203"/>
      <c r="DKK21" s="203"/>
      <c r="DKL21" s="203"/>
      <c r="DKM21" s="203"/>
      <c r="DKN21" s="203"/>
      <c r="DKO21" s="203"/>
      <c r="DKP21" s="203"/>
      <c r="DKQ21" s="203"/>
      <c r="DKR21" s="203"/>
      <c r="DKS21" s="203"/>
      <c r="DKT21" s="203"/>
      <c r="DKU21" s="203"/>
      <c r="DKV21" s="203"/>
      <c r="DKW21" s="203"/>
      <c r="DKX21" s="203"/>
      <c r="DKY21" s="203"/>
      <c r="DKZ21" s="203"/>
      <c r="DLA21" s="203"/>
      <c r="DLB21" s="203"/>
      <c r="DLC21" s="203"/>
      <c r="DLD21" s="203"/>
      <c r="DLE21" s="203"/>
      <c r="DLF21" s="203"/>
      <c r="DLG21" s="203"/>
      <c r="DLH21" s="203"/>
      <c r="DLI21" s="203"/>
      <c r="DLJ21" s="203"/>
      <c r="DLK21" s="203"/>
      <c r="DLL21" s="203"/>
      <c r="DLM21" s="203"/>
      <c r="DLN21" s="203"/>
      <c r="DLO21" s="203"/>
      <c r="DLP21" s="203"/>
      <c r="DLQ21" s="203"/>
      <c r="DLR21" s="203"/>
      <c r="DLS21" s="203"/>
      <c r="DLT21" s="203"/>
      <c r="DLU21" s="203"/>
      <c r="DLV21" s="203"/>
      <c r="DLW21" s="203"/>
      <c r="DLX21" s="203"/>
      <c r="DLY21" s="203"/>
      <c r="DLZ21" s="203"/>
      <c r="DMA21" s="203"/>
      <c r="DMB21" s="203"/>
      <c r="DMC21" s="203"/>
      <c r="DMD21" s="203"/>
      <c r="DME21" s="203"/>
      <c r="DMF21" s="203"/>
      <c r="DMG21" s="203"/>
      <c r="DMH21" s="203"/>
      <c r="DMI21" s="203"/>
      <c r="DMJ21" s="203"/>
      <c r="DMK21" s="203"/>
      <c r="DML21" s="203"/>
      <c r="DMM21" s="203"/>
      <c r="DMN21" s="203"/>
      <c r="DMO21" s="203"/>
      <c r="DMP21" s="203"/>
      <c r="DMQ21" s="203"/>
      <c r="DMR21" s="203"/>
      <c r="DMS21" s="203"/>
      <c r="DMT21" s="203"/>
      <c r="DMU21" s="203"/>
      <c r="DMV21" s="203"/>
      <c r="DMW21" s="203"/>
      <c r="DMX21" s="203"/>
      <c r="DMY21" s="203"/>
      <c r="DMZ21" s="203"/>
      <c r="DNA21" s="203"/>
      <c r="DNB21" s="203"/>
      <c r="DNC21" s="203"/>
      <c r="DND21" s="203"/>
      <c r="DNE21" s="203"/>
      <c r="DNF21" s="203"/>
      <c r="DNG21" s="203"/>
      <c r="DNH21" s="203"/>
      <c r="DNI21" s="203"/>
      <c r="DNJ21" s="203"/>
      <c r="DNK21" s="203"/>
      <c r="DNL21" s="203"/>
      <c r="DNM21" s="203"/>
      <c r="DNN21" s="203"/>
      <c r="DNO21" s="203"/>
      <c r="DNP21" s="203"/>
      <c r="DNQ21" s="203"/>
      <c r="DNR21" s="203"/>
      <c r="DNS21" s="203"/>
      <c r="DNT21" s="203"/>
      <c r="DNU21" s="203"/>
      <c r="DNV21" s="203"/>
      <c r="DNW21" s="203"/>
      <c r="DNX21" s="203"/>
      <c r="DNY21" s="203"/>
      <c r="DNZ21" s="203"/>
      <c r="DOA21" s="203"/>
      <c r="DOB21" s="203"/>
      <c r="DOC21" s="203"/>
      <c r="DOD21" s="203"/>
      <c r="DOE21" s="203"/>
      <c r="DOF21" s="203"/>
      <c r="DOG21" s="203"/>
      <c r="DOH21" s="203"/>
      <c r="DOI21" s="203"/>
      <c r="DOJ21" s="203"/>
      <c r="DOK21" s="203"/>
      <c r="DOL21" s="203"/>
      <c r="DOM21" s="203"/>
      <c r="DON21" s="203"/>
      <c r="DOO21" s="203"/>
      <c r="DOP21" s="203"/>
      <c r="DOQ21" s="203"/>
      <c r="DOR21" s="203"/>
      <c r="DOS21" s="203"/>
      <c r="DOT21" s="203"/>
      <c r="DOU21" s="203"/>
      <c r="DOV21" s="203"/>
      <c r="DOW21" s="203"/>
      <c r="DOX21" s="203"/>
      <c r="DOY21" s="203"/>
      <c r="DOZ21" s="203"/>
      <c r="DPA21" s="203"/>
      <c r="DPB21" s="203"/>
      <c r="DPC21" s="203"/>
      <c r="DPD21" s="203"/>
      <c r="DPE21" s="203"/>
      <c r="DPF21" s="203"/>
      <c r="DPG21" s="203"/>
      <c r="DPH21" s="203"/>
      <c r="DPI21" s="203"/>
      <c r="DPJ21" s="203"/>
      <c r="DPK21" s="203"/>
      <c r="DPL21" s="203"/>
      <c r="DPM21" s="203"/>
      <c r="DPN21" s="203"/>
      <c r="DPO21" s="203"/>
      <c r="DPP21" s="203"/>
      <c r="DPQ21" s="203"/>
      <c r="DPR21" s="203"/>
      <c r="DPS21" s="203"/>
      <c r="DPT21" s="203"/>
      <c r="DPU21" s="203"/>
      <c r="DPV21" s="203"/>
      <c r="DPW21" s="203"/>
      <c r="DPX21" s="203"/>
      <c r="DPY21" s="203"/>
      <c r="DPZ21" s="203"/>
      <c r="DQA21" s="203"/>
      <c r="DQB21" s="203"/>
      <c r="DQC21" s="203"/>
      <c r="DQD21" s="203"/>
      <c r="DQE21" s="203"/>
      <c r="DQF21" s="203"/>
      <c r="DQG21" s="203"/>
      <c r="DQH21" s="203"/>
      <c r="DQI21" s="203"/>
      <c r="DQJ21" s="203"/>
      <c r="DQK21" s="203"/>
      <c r="DQL21" s="203"/>
      <c r="DQM21" s="203"/>
      <c r="DQN21" s="203"/>
      <c r="DQO21" s="203"/>
      <c r="DQP21" s="203"/>
      <c r="DQQ21" s="203"/>
      <c r="DQR21" s="203"/>
      <c r="DQS21" s="203"/>
      <c r="DQT21" s="203"/>
      <c r="DQU21" s="203"/>
      <c r="DQV21" s="203"/>
      <c r="DQW21" s="203"/>
      <c r="DQX21" s="203"/>
      <c r="DQY21" s="203"/>
      <c r="DQZ21" s="203"/>
      <c r="DRA21" s="203"/>
      <c r="DRB21" s="203"/>
      <c r="DRC21" s="203"/>
      <c r="DRD21" s="203"/>
      <c r="DRE21" s="203"/>
      <c r="DRF21" s="203"/>
      <c r="DRG21" s="203"/>
      <c r="DRH21" s="203"/>
      <c r="DRI21" s="203"/>
      <c r="DRJ21" s="203"/>
      <c r="DRK21" s="203"/>
      <c r="DRL21" s="203"/>
      <c r="DRM21" s="203"/>
      <c r="DRN21" s="203"/>
      <c r="DRO21" s="203"/>
      <c r="DRP21" s="203"/>
      <c r="DRQ21" s="203"/>
      <c r="DRR21" s="203"/>
      <c r="DRS21" s="203"/>
      <c r="DRT21" s="203"/>
      <c r="DRU21" s="203"/>
      <c r="DRV21" s="203"/>
      <c r="DRW21" s="203"/>
      <c r="DRX21" s="203"/>
      <c r="DRY21" s="203"/>
      <c r="DRZ21" s="203"/>
      <c r="DSA21" s="203"/>
      <c r="DSB21" s="203"/>
      <c r="DSC21" s="203"/>
      <c r="DSD21" s="203"/>
      <c r="DSE21" s="203"/>
      <c r="DSF21" s="203"/>
      <c r="DSG21" s="203"/>
      <c r="DSH21" s="203"/>
      <c r="DSI21" s="203"/>
      <c r="DSJ21" s="203"/>
      <c r="DSK21" s="203"/>
      <c r="DSL21" s="203"/>
      <c r="DSM21" s="203"/>
      <c r="DSN21" s="203"/>
      <c r="DSO21" s="203"/>
      <c r="DSP21" s="203"/>
      <c r="DSQ21" s="203"/>
      <c r="DSR21" s="203"/>
      <c r="DSS21" s="203"/>
      <c r="DST21" s="203"/>
      <c r="DSU21" s="203"/>
      <c r="DSV21" s="203"/>
      <c r="DSW21" s="203"/>
      <c r="DSX21" s="203"/>
      <c r="DSY21" s="203"/>
      <c r="DSZ21" s="203"/>
      <c r="DTA21" s="203"/>
      <c r="DTB21" s="203"/>
      <c r="DTC21" s="203"/>
      <c r="DTD21" s="203"/>
      <c r="DTE21" s="203"/>
      <c r="DTF21" s="203"/>
      <c r="DTG21" s="203"/>
      <c r="DTH21" s="203"/>
      <c r="DTI21" s="203"/>
      <c r="DTJ21" s="203"/>
      <c r="DTK21" s="203"/>
      <c r="DTL21" s="203"/>
      <c r="DTM21" s="203"/>
      <c r="DTN21" s="203"/>
      <c r="DTO21" s="203"/>
      <c r="DTP21" s="203"/>
      <c r="DTQ21" s="203"/>
      <c r="DTR21" s="203"/>
      <c r="DTS21" s="203"/>
      <c r="DTT21" s="203"/>
      <c r="DTU21" s="203"/>
      <c r="DTV21" s="203"/>
      <c r="DTW21" s="203"/>
      <c r="DTX21" s="203"/>
      <c r="DTY21" s="203"/>
      <c r="DTZ21" s="203"/>
      <c r="DUA21" s="203"/>
      <c r="DUB21" s="203"/>
      <c r="DUC21" s="203"/>
      <c r="DUD21" s="203"/>
      <c r="DUE21" s="203"/>
      <c r="DUF21" s="203"/>
      <c r="DUG21" s="203"/>
      <c r="DUH21" s="203"/>
      <c r="DUI21" s="203"/>
      <c r="DUJ21" s="203"/>
      <c r="DUK21" s="203"/>
      <c r="DUL21" s="203"/>
      <c r="DUM21" s="203"/>
      <c r="DUN21" s="203"/>
      <c r="DUO21" s="203"/>
      <c r="DUP21" s="203"/>
      <c r="DUQ21" s="203"/>
      <c r="DUR21" s="203"/>
      <c r="DUS21" s="203"/>
      <c r="DUT21" s="203"/>
      <c r="DUU21" s="203"/>
      <c r="DUV21" s="203"/>
      <c r="DUW21" s="203"/>
      <c r="DUX21" s="203"/>
      <c r="DUY21" s="203"/>
      <c r="DUZ21" s="203"/>
      <c r="DVA21" s="203"/>
      <c r="DVB21" s="203"/>
      <c r="DVC21" s="203"/>
      <c r="DVD21" s="203"/>
      <c r="DVE21" s="203"/>
      <c r="DVF21" s="203"/>
      <c r="DVG21" s="203"/>
      <c r="DVH21" s="203"/>
      <c r="DVI21" s="203"/>
      <c r="DVJ21" s="203"/>
      <c r="DVK21" s="203"/>
      <c r="DVL21" s="203"/>
      <c r="DVM21" s="203"/>
      <c r="DVN21" s="203"/>
      <c r="DVO21" s="203"/>
      <c r="DVP21" s="203"/>
      <c r="DVQ21" s="203"/>
      <c r="DVR21" s="203"/>
      <c r="DVS21" s="203"/>
      <c r="DVT21" s="203"/>
      <c r="DVU21" s="203"/>
      <c r="DVV21" s="203"/>
      <c r="DVW21" s="203"/>
      <c r="DVX21" s="203"/>
      <c r="DVY21" s="203"/>
      <c r="DVZ21" s="203"/>
      <c r="DWA21" s="203"/>
      <c r="DWB21" s="203"/>
      <c r="DWC21" s="203"/>
      <c r="DWD21" s="203"/>
      <c r="DWE21" s="203"/>
      <c r="DWF21" s="203"/>
      <c r="DWG21" s="203"/>
      <c r="DWH21" s="203"/>
      <c r="DWI21" s="203"/>
      <c r="DWJ21" s="203"/>
      <c r="DWK21" s="203"/>
      <c r="DWL21" s="203"/>
      <c r="DWM21" s="203"/>
      <c r="DWN21" s="203"/>
      <c r="DWO21" s="203"/>
      <c r="DWP21" s="203"/>
      <c r="DWQ21" s="203"/>
      <c r="DWR21" s="203"/>
      <c r="DWS21" s="203"/>
      <c r="DWT21" s="203"/>
      <c r="DWU21" s="203"/>
      <c r="DWV21" s="203"/>
      <c r="DWW21" s="203"/>
      <c r="DWX21" s="203"/>
      <c r="DWY21" s="203"/>
      <c r="DWZ21" s="203"/>
      <c r="DXA21" s="203"/>
      <c r="DXB21" s="203"/>
      <c r="DXC21" s="203"/>
      <c r="DXD21" s="203"/>
      <c r="DXE21" s="203"/>
      <c r="DXF21" s="203"/>
      <c r="DXG21" s="203"/>
      <c r="DXH21" s="203"/>
      <c r="DXI21" s="203"/>
      <c r="DXJ21" s="203"/>
      <c r="DXK21" s="203"/>
      <c r="DXL21" s="203"/>
      <c r="DXM21" s="203"/>
      <c r="DXN21" s="203"/>
      <c r="DXO21" s="203"/>
      <c r="DXP21" s="203"/>
      <c r="DXQ21" s="203"/>
      <c r="DXR21" s="203"/>
      <c r="DXS21" s="203"/>
      <c r="DXT21" s="203"/>
      <c r="DXU21" s="203"/>
      <c r="DXV21" s="203"/>
      <c r="DXW21" s="203"/>
      <c r="DXX21" s="203"/>
      <c r="DXY21" s="203"/>
      <c r="DXZ21" s="203"/>
      <c r="DYA21" s="203"/>
      <c r="DYB21" s="203"/>
      <c r="DYC21" s="203"/>
      <c r="DYD21" s="203"/>
      <c r="DYE21" s="203"/>
      <c r="DYF21" s="203"/>
      <c r="DYG21" s="203"/>
      <c r="DYH21" s="203"/>
      <c r="DYI21" s="203"/>
      <c r="DYJ21" s="203"/>
      <c r="DYK21" s="203"/>
      <c r="DYL21" s="203"/>
      <c r="DYM21" s="203"/>
      <c r="DYN21" s="203"/>
      <c r="DYO21" s="203"/>
      <c r="DYP21" s="203"/>
      <c r="DYQ21" s="203"/>
      <c r="DYR21" s="203"/>
      <c r="DYS21" s="203"/>
      <c r="DYT21" s="203"/>
      <c r="DYU21" s="203"/>
      <c r="DYV21" s="203"/>
      <c r="DYW21" s="203"/>
      <c r="DYX21" s="203"/>
      <c r="DYY21" s="203"/>
      <c r="DYZ21" s="203"/>
      <c r="DZA21" s="203"/>
      <c r="DZB21" s="203"/>
      <c r="DZC21" s="203"/>
      <c r="DZD21" s="203"/>
      <c r="DZE21" s="203"/>
      <c r="DZF21" s="203"/>
      <c r="DZG21" s="203"/>
      <c r="DZH21" s="203"/>
      <c r="DZI21" s="203"/>
      <c r="DZJ21" s="203"/>
      <c r="DZK21" s="203"/>
      <c r="DZL21" s="203"/>
      <c r="DZM21" s="203"/>
      <c r="DZN21" s="203"/>
      <c r="DZO21" s="203"/>
      <c r="DZP21" s="203"/>
      <c r="DZQ21" s="203"/>
      <c r="DZR21" s="203"/>
      <c r="DZS21" s="203"/>
      <c r="DZT21" s="203"/>
      <c r="DZU21" s="203"/>
      <c r="DZV21" s="203"/>
      <c r="DZW21" s="203"/>
      <c r="DZX21" s="203"/>
      <c r="DZY21" s="203"/>
      <c r="DZZ21" s="203"/>
      <c r="EAA21" s="203"/>
      <c r="EAB21" s="203"/>
      <c r="EAC21" s="203"/>
      <c r="EAD21" s="203"/>
      <c r="EAE21" s="203"/>
      <c r="EAF21" s="203"/>
      <c r="EAG21" s="203"/>
      <c r="EAH21" s="203"/>
      <c r="EAI21" s="203"/>
      <c r="EAJ21" s="203"/>
      <c r="EAK21" s="203"/>
      <c r="EAL21" s="203"/>
      <c r="EAM21" s="203"/>
      <c r="EAN21" s="203"/>
      <c r="EAO21" s="203"/>
      <c r="EAP21" s="203"/>
      <c r="EAQ21" s="203"/>
      <c r="EAR21" s="203"/>
      <c r="EAS21" s="203"/>
      <c r="EAT21" s="203"/>
      <c r="EAU21" s="203"/>
      <c r="EAV21" s="203"/>
      <c r="EAW21" s="203"/>
      <c r="EAX21" s="203"/>
      <c r="EAY21" s="203"/>
      <c r="EAZ21" s="203"/>
      <c r="EBA21" s="203"/>
      <c r="EBB21" s="203"/>
      <c r="EBC21" s="203"/>
      <c r="EBD21" s="203"/>
      <c r="EBE21" s="203"/>
      <c r="EBF21" s="203"/>
      <c r="EBG21" s="203"/>
      <c r="EBH21" s="203"/>
      <c r="EBI21" s="203"/>
      <c r="EBJ21" s="203"/>
      <c r="EBK21" s="203"/>
      <c r="EBL21" s="203"/>
      <c r="EBM21" s="203"/>
      <c r="EBN21" s="203"/>
      <c r="EBO21" s="203"/>
      <c r="EBP21" s="203"/>
      <c r="EBQ21" s="203"/>
      <c r="EBR21" s="203"/>
      <c r="EBS21" s="203"/>
      <c r="EBT21" s="203"/>
      <c r="EBU21" s="203"/>
      <c r="EBV21" s="203"/>
      <c r="EBW21" s="203"/>
      <c r="EBX21" s="203"/>
      <c r="EBY21" s="203"/>
      <c r="EBZ21" s="203"/>
      <c r="ECA21" s="203"/>
      <c r="ECB21" s="203"/>
      <c r="ECC21" s="203"/>
      <c r="ECD21" s="203"/>
      <c r="ECE21" s="203"/>
      <c r="ECF21" s="203"/>
      <c r="ECG21" s="203"/>
      <c r="ECH21" s="203"/>
      <c r="ECI21" s="203"/>
      <c r="ECJ21" s="203"/>
      <c r="ECK21" s="203"/>
      <c r="ECL21" s="203"/>
      <c r="ECM21" s="203"/>
      <c r="ECN21" s="203"/>
      <c r="ECO21" s="203"/>
      <c r="ECP21" s="203"/>
      <c r="ECQ21" s="203"/>
      <c r="ECR21" s="203"/>
      <c r="ECS21" s="203"/>
      <c r="ECT21" s="203"/>
      <c r="ECU21" s="203"/>
      <c r="ECV21" s="203"/>
      <c r="ECW21" s="203"/>
      <c r="ECX21" s="203"/>
      <c r="ECY21" s="203"/>
      <c r="ECZ21" s="203"/>
      <c r="EDA21" s="203"/>
      <c r="EDB21" s="203"/>
      <c r="EDC21" s="203"/>
      <c r="EDD21" s="203"/>
      <c r="EDE21" s="203"/>
      <c r="EDF21" s="203"/>
      <c r="EDG21" s="203"/>
      <c r="EDH21" s="203"/>
      <c r="EDI21" s="203"/>
      <c r="EDJ21" s="203"/>
      <c r="EDK21" s="203"/>
      <c r="EDL21" s="203"/>
      <c r="EDM21" s="203"/>
      <c r="EDN21" s="203"/>
      <c r="EDO21" s="203"/>
      <c r="EDP21" s="203"/>
      <c r="EDQ21" s="203"/>
      <c r="EDR21" s="203"/>
      <c r="EDS21" s="203"/>
      <c r="EDT21" s="203"/>
      <c r="EDU21" s="203"/>
      <c r="EDV21" s="203"/>
      <c r="EDW21" s="203"/>
      <c r="EDX21" s="203"/>
      <c r="EDY21" s="203"/>
      <c r="EDZ21" s="203"/>
      <c r="EEA21" s="203"/>
      <c r="EEB21" s="203"/>
      <c r="EEC21" s="203"/>
      <c r="EED21" s="203"/>
      <c r="EEE21" s="203"/>
      <c r="EEF21" s="203"/>
      <c r="EEG21" s="203"/>
      <c r="EEH21" s="203"/>
      <c r="EEI21" s="203"/>
      <c r="EEJ21" s="203"/>
      <c r="EEK21" s="203"/>
      <c r="EEL21" s="203"/>
      <c r="EEM21" s="203"/>
      <c r="EEN21" s="203"/>
      <c r="EEO21" s="203"/>
      <c r="EEP21" s="203"/>
      <c r="EEQ21" s="203"/>
      <c r="EER21" s="203"/>
      <c r="EES21" s="203"/>
      <c r="EET21" s="203"/>
      <c r="EEU21" s="203"/>
      <c r="EEV21" s="203"/>
      <c r="EEW21" s="203"/>
      <c r="EEX21" s="203"/>
      <c r="EEY21" s="203"/>
      <c r="EEZ21" s="203"/>
      <c r="EFA21" s="203"/>
      <c r="EFB21" s="203"/>
      <c r="EFC21" s="203"/>
      <c r="EFD21" s="203"/>
      <c r="EFE21" s="203"/>
      <c r="EFF21" s="203"/>
      <c r="EFG21" s="203"/>
      <c r="EFH21" s="203"/>
      <c r="EFI21" s="203"/>
      <c r="EFJ21" s="203"/>
      <c r="EFK21" s="203"/>
      <c r="EFL21" s="203"/>
      <c r="EFM21" s="203"/>
      <c r="EFN21" s="203"/>
      <c r="EFO21" s="203"/>
      <c r="EFP21" s="203"/>
      <c r="EFQ21" s="203"/>
      <c r="EFR21" s="203"/>
      <c r="EFS21" s="203"/>
      <c r="EFT21" s="203"/>
      <c r="EFU21" s="203"/>
      <c r="EFV21" s="203"/>
      <c r="EFW21" s="203"/>
      <c r="EFX21" s="203"/>
      <c r="EFY21" s="203"/>
      <c r="EFZ21" s="203"/>
      <c r="EGA21" s="203"/>
      <c r="EGB21" s="203"/>
      <c r="EGC21" s="203"/>
      <c r="EGD21" s="203"/>
      <c r="EGE21" s="203"/>
      <c r="EGF21" s="203"/>
      <c r="EGG21" s="203"/>
      <c r="EGH21" s="203"/>
      <c r="EGI21" s="203"/>
      <c r="EGJ21" s="203"/>
      <c r="EGK21" s="203"/>
      <c r="EGL21" s="203"/>
      <c r="EGM21" s="203"/>
      <c r="EGN21" s="203"/>
      <c r="EGO21" s="203"/>
      <c r="EGP21" s="203"/>
      <c r="EGQ21" s="203"/>
      <c r="EGR21" s="203"/>
      <c r="EGS21" s="203"/>
      <c r="EGT21" s="203"/>
      <c r="EGU21" s="203"/>
      <c r="EGV21" s="203"/>
      <c r="EGW21" s="203"/>
      <c r="EGX21" s="203"/>
      <c r="EGY21" s="203"/>
      <c r="EGZ21" s="203"/>
      <c r="EHA21" s="203"/>
      <c r="EHB21" s="203"/>
      <c r="EHC21" s="203"/>
      <c r="EHD21" s="203"/>
      <c r="EHE21" s="203"/>
      <c r="EHF21" s="203"/>
      <c r="EHG21" s="203"/>
      <c r="EHH21" s="203"/>
      <c r="EHI21" s="203"/>
      <c r="EHJ21" s="203"/>
      <c r="EHK21" s="203"/>
      <c r="EHL21" s="203"/>
      <c r="EHM21" s="203"/>
      <c r="EHN21" s="203"/>
      <c r="EHO21" s="203"/>
      <c r="EHP21" s="203"/>
      <c r="EHQ21" s="203"/>
      <c r="EHR21" s="203"/>
      <c r="EHS21" s="203"/>
      <c r="EHT21" s="203"/>
      <c r="EHU21" s="203"/>
      <c r="EHV21" s="203"/>
      <c r="EHW21" s="203"/>
      <c r="EHX21" s="203"/>
      <c r="EHY21" s="203"/>
      <c r="EHZ21" s="203"/>
      <c r="EIA21" s="203"/>
      <c r="EIB21" s="203"/>
      <c r="EIC21" s="203"/>
      <c r="EID21" s="203"/>
      <c r="EIE21" s="203"/>
      <c r="EIF21" s="203"/>
      <c r="EIG21" s="203"/>
      <c r="EIH21" s="203"/>
      <c r="EII21" s="203"/>
      <c r="EIJ21" s="203"/>
      <c r="EIK21" s="203"/>
      <c r="EIL21" s="203"/>
      <c r="EIM21" s="203"/>
      <c r="EIN21" s="203"/>
      <c r="EIO21" s="203"/>
      <c r="EIP21" s="203"/>
      <c r="EIQ21" s="203"/>
      <c r="EIR21" s="203"/>
      <c r="EIS21" s="203"/>
      <c r="EIT21" s="203"/>
      <c r="EIU21" s="203"/>
      <c r="EIV21" s="203"/>
      <c r="EIW21" s="203"/>
      <c r="EIX21" s="203"/>
      <c r="EIY21" s="203"/>
      <c r="EIZ21" s="203"/>
      <c r="EJA21" s="203"/>
      <c r="EJB21" s="203"/>
      <c r="EJC21" s="203"/>
      <c r="EJD21" s="203"/>
      <c r="EJE21" s="203"/>
      <c r="EJF21" s="203"/>
      <c r="EJG21" s="203"/>
      <c r="EJH21" s="203"/>
      <c r="EJI21" s="203"/>
      <c r="EJJ21" s="203"/>
      <c r="EJK21" s="203"/>
      <c r="EJL21" s="203"/>
      <c r="EJM21" s="203"/>
      <c r="EJN21" s="203"/>
      <c r="EJO21" s="203"/>
      <c r="EJP21" s="203"/>
      <c r="EJQ21" s="203"/>
      <c r="EJR21" s="203"/>
      <c r="EJS21" s="203"/>
      <c r="EJT21" s="203"/>
      <c r="EJU21" s="203"/>
      <c r="EJV21" s="203"/>
      <c r="EJW21" s="203"/>
      <c r="EJX21" s="203"/>
      <c r="EJY21" s="203"/>
      <c r="EJZ21" s="203"/>
      <c r="EKA21" s="203"/>
      <c r="EKB21" s="203"/>
      <c r="EKC21" s="203"/>
      <c r="EKD21" s="203"/>
      <c r="EKE21" s="203"/>
      <c r="EKF21" s="203"/>
      <c r="EKG21" s="203"/>
      <c r="EKH21" s="203"/>
      <c r="EKI21" s="203"/>
      <c r="EKJ21" s="203"/>
      <c r="EKK21" s="203"/>
      <c r="EKL21" s="203"/>
      <c r="EKM21" s="203"/>
      <c r="EKN21" s="203"/>
      <c r="EKO21" s="203"/>
      <c r="EKP21" s="203"/>
      <c r="EKQ21" s="203"/>
      <c r="EKR21" s="203"/>
      <c r="EKS21" s="203"/>
      <c r="EKT21" s="203"/>
      <c r="EKU21" s="203"/>
      <c r="EKV21" s="203"/>
      <c r="EKW21" s="203"/>
      <c r="EKX21" s="203"/>
      <c r="EKY21" s="203"/>
      <c r="EKZ21" s="203"/>
      <c r="ELA21" s="203"/>
      <c r="ELB21" s="203"/>
      <c r="ELC21" s="203"/>
      <c r="ELD21" s="203"/>
      <c r="ELE21" s="203"/>
      <c r="ELF21" s="203"/>
      <c r="ELG21" s="203"/>
      <c r="ELH21" s="203"/>
      <c r="ELI21" s="203"/>
      <c r="ELJ21" s="203"/>
      <c r="ELK21" s="203"/>
      <c r="ELL21" s="203"/>
      <c r="ELM21" s="203"/>
      <c r="ELN21" s="203"/>
      <c r="ELO21" s="203"/>
      <c r="ELP21" s="203"/>
      <c r="ELQ21" s="203"/>
      <c r="ELR21" s="203"/>
      <c r="ELS21" s="203"/>
      <c r="ELT21" s="203"/>
      <c r="ELU21" s="203"/>
      <c r="ELV21" s="203"/>
      <c r="ELW21" s="203"/>
      <c r="ELX21" s="203"/>
      <c r="ELY21" s="203"/>
      <c r="ELZ21" s="203"/>
      <c r="EMA21" s="203"/>
      <c r="EMB21" s="203"/>
      <c r="EMC21" s="203"/>
      <c r="EMD21" s="203"/>
      <c r="EME21" s="203"/>
      <c r="EMF21" s="203"/>
      <c r="EMG21" s="203"/>
      <c r="EMH21" s="203"/>
      <c r="EMI21" s="203"/>
      <c r="EMJ21" s="203"/>
      <c r="EMK21" s="203"/>
      <c r="EML21" s="203"/>
      <c r="EMM21" s="203"/>
      <c r="EMN21" s="203"/>
      <c r="EMO21" s="203"/>
      <c r="EMP21" s="203"/>
      <c r="EMQ21" s="203"/>
      <c r="EMR21" s="203"/>
      <c r="EMS21" s="203"/>
      <c r="EMT21" s="203"/>
      <c r="EMU21" s="203"/>
      <c r="EMV21" s="203"/>
      <c r="EMW21" s="203"/>
      <c r="EMX21" s="203"/>
      <c r="EMY21" s="203"/>
      <c r="EMZ21" s="203"/>
      <c r="ENA21" s="203"/>
      <c r="ENB21" s="203"/>
      <c r="ENC21" s="203"/>
      <c r="END21" s="203"/>
      <c r="ENE21" s="203"/>
      <c r="ENF21" s="203"/>
      <c r="ENG21" s="203"/>
      <c r="ENH21" s="203"/>
      <c r="ENI21" s="203"/>
      <c r="ENJ21" s="203"/>
      <c r="ENK21" s="203"/>
      <c r="ENL21" s="203"/>
      <c r="ENM21" s="203"/>
      <c r="ENN21" s="203"/>
      <c r="ENO21" s="203"/>
      <c r="ENP21" s="203"/>
      <c r="ENQ21" s="203"/>
      <c r="ENR21" s="203"/>
      <c r="ENS21" s="203"/>
      <c r="ENT21" s="203"/>
      <c r="ENU21" s="203"/>
      <c r="ENV21" s="203"/>
      <c r="ENW21" s="203"/>
      <c r="ENX21" s="203"/>
      <c r="ENY21" s="203"/>
      <c r="ENZ21" s="203"/>
      <c r="EOA21" s="203"/>
      <c r="EOB21" s="203"/>
      <c r="EOC21" s="203"/>
      <c r="EOD21" s="203"/>
      <c r="EOE21" s="203"/>
      <c r="EOF21" s="203"/>
      <c r="EOG21" s="203"/>
      <c r="EOH21" s="203"/>
      <c r="EOI21" s="203"/>
      <c r="EOJ21" s="203"/>
      <c r="EOK21" s="203"/>
      <c r="EOL21" s="203"/>
      <c r="EOM21" s="203"/>
      <c r="EON21" s="203"/>
      <c r="EOO21" s="203"/>
      <c r="EOP21" s="203"/>
      <c r="EOQ21" s="203"/>
      <c r="EOR21" s="203"/>
      <c r="EOS21" s="203"/>
      <c r="EOT21" s="203"/>
      <c r="EOU21" s="203"/>
      <c r="EOV21" s="203"/>
      <c r="EOW21" s="203"/>
      <c r="EOX21" s="203"/>
      <c r="EOY21" s="203"/>
      <c r="EOZ21" s="203"/>
      <c r="EPA21" s="203"/>
      <c r="EPB21" s="203"/>
      <c r="EPC21" s="203"/>
      <c r="EPD21" s="203"/>
      <c r="EPE21" s="203"/>
      <c r="EPF21" s="203"/>
      <c r="EPG21" s="203"/>
      <c r="EPH21" s="203"/>
      <c r="EPI21" s="203"/>
      <c r="EPJ21" s="203"/>
      <c r="EPK21" s="203"/>
      <c r="EPL21" s="203"/>
      <c r="EPM21" s="203"/>
      <c r="EPN21" s="203"/>
      <c r="EPO21" s="203"/>
      <c r="EPP21" s="203"/>
      <c r="EPQ21" s="203"/>
      <c r="EPR21" s="203"/>
      <c r="EPS21" s="203"/>
      <c r="EPT21" s="203"/>
      <c r="EPU21" s="203"/>
      <c r="EPV21" s="203"/>
      <c r="EPW21" s="203"/>
      <c r="EPX21" s="203"/>
      <c r="EPY21" s="203"/>
      <c r="EPZ21" s="203"/>
      <c r="EQA21" s="203"/>
      <c r="EQB21" s="203"/>
      <c r="EQC21" s="203"/>
      <c r="EQD21" s="203"/>
      <c r="EQE21" s="203"/>
      <c r="EQF21" s="203"/>
      <c r="EQG21" s="203"/>
      <c r="EQH21" s="203"/>
      <c r="EQI21" s="203"/>
      <c r="EQJ21" s="203"/>
      <c r="EQK21" s="203"/>
      <c r="EQL21" s="203"/>
      <c r="EQM21" s="203"/>
      <c r="EQN21" s="203"/>
      <c r="EQO21" s="203"/>
      <c r="EQP21" s="203"/>
      <c r="EQQ21" s="203"/>
      <c r="EQR21" s="203"/>
      <c r="EQS21" s="203"/>
      <c r="EQT21" s="203"/>
      <c r="EQU21" s="203"/>
      <c r="EQV21" s="203"/>
      <c r="EQW21" s="203"/>
      <c r="EQX21" s="203"/>
      <c r="EQY21" s="203"/>
      <c r="EQZ21" s="203"/>
      <c r="ERA21" s="203"/>
      <c r="ERB21" s="203"/>
      <c r="ERC21" s="203"/>
      <c r="ERD21" s="203"/>
      <c r="ERE21" s="203"/>
      <c r="ERF21" s="203"/>
      <c r="ERG21" s="203"/>
      <c r="ERH21" s="203"/>
      <c r="ERI21" s="203"/>
      <c r="ERJ21" s="203"/>
      <c r="ERK21" s="203"/>
      <c r="ERL21" s="203"/>
      <c r="ERM21" s="203"/>
      <c r="ERN21" s="203"/>
      <c r="ERO21" s="203"/>
      <c r="ERP21" s="203"/>
      <c r="ERQ21" s="203"/>
      <c r="ERR21" s="203"/>
      <c r="ERS21" s="203"/>
      <c r="ERT21" s="203"/>
      <c r="ERU21" s="203"/>
      <c r="ERV21" s="203"/>
      <c r="ERW21" s="203"/>
      <c r="ERX21" s="203"/>
      <c r="ERY21" s="203"/>
      <c r="ERZ21" s="203"/>
      <c r="ESA21" s="203"/>
      <c r="ESB21" s="203"/>
      <c r="ESC21" s="203"/>
      <c r="ESD21" s="203"/>
      <c r="ESE21" s="203"/>
      <c r="ESF21" s="203"/>
      <c r="ESG21" s="203"/>
      <c r="ESH21" s="203"/>
      <c r="ESI21" s="203"/>
      <c r="ESJ21" s="203"/>
      <c r="ESK21" s="203"/>
      <c r="ESL21" s="203"/>
      <c r="ESM21" s="203"/>
      <c r="ESN21" s="203"/>
      <c r="ESO21" s="203"/>
      <c r="ESP21" s="203"/>
      <c r="ESQ21" s="203"/>
      <c r="ESR21" s="203"/>
      <c r="ESS21" s="203"/>
      <c r="EST21" s="203"/>
      <c r="ESU21" s="203"/>
      <c r="ESV21" s="203"/>
      <c r="ESW21" s="203"/>
      <c r="ESX21" s="203"/>
      <c r="ESY21" s="203"/>
      <c r="ESZ21" s="203"/>
      <c r="ETA21" s="203"/>
      <c r="ETB21" s="203"/>
      <c r="ETC21" s="203"/>
      <c r="ETD21" s="203"/>
      <c r="ETE21" s="203"/>
      <c r="ETF21" s="203"/>
      <c r="ETG21" s="203"/>
      <c r="ETH21" s="203"/>
      <c r="ETI21" s="203"/>
      <c r="ETJ21" s="203"/>
      <c r="ETK21" s="203"/>
      <c r="ETL21" s="203"/>
      <c r="ETM21" s="203"/>
      <c r="ETN21" s="203"/>
      <c r="ETO21" s="203"/>
      <c r="ETP21" s="203"/>
      <c r="ETQ21" s="203"/>
      <c r="ETR21" s="203"/>
      <c r="ETS21" s="203"/>
      <c r="ETT21" s="203"/>
      <c r="ETU21" s="203"/>
      <c r="ETV21" s="203"/>
      <c r="ETW21" s="203"/>
      <c r="ETX21" s="203"/>
      <c r="ETY21" s="203"/>
      <c r="ETZ21" s="203"/>
      <c r="EUA21" s="203"/>
      <c r="EUB21" s="203"/>
      <c r="EUC21" s="203"/>
      <c r="EUD21" s="203"/>
      <c r="EUE21" s="203"/>
      <c r="EUF21" s="203"/>
      <c r="EUG21" s="203"/>
      <c r="EUH21" s="203"/>
      <c r="EUI21" s="203"/>
      <c r="EUJ21" s="203"/>
      <c r="EUK21" s="203"/>
      <c r="EUL21" s="203"/>
      <c r="EUM21" s="203"/>
      <c r="EUN21" s="203"/>
      <c r="EUO21" s="203"/>
      <c r="EUP21" s="203"/>
      <c r="EUQ21" s="203"/>
      <c r="EUR21" s="203"/>
      <c r="EUS21" s="203"/>
      <c r="EUT21" s="203"/>
      <c r="EUU21" s="203"/>
      <c r="EUV21" s="203"/>
      <c r="EUW21" s="203"/>
      <c r="EUX21" s="203"/>
      <c r="EUY21" s="203"/>
      <c r="EUZ21" s="203"/>
      <c r="EVA21" s="203"/>
      <c r="EVB21" s="203"/>
      <c r="EVC21" s="203"/>
      <c r="EVD21" s="203"/>
      <c r="EVE21" s="203"/>
      <c r="EVF21" s="203"/>
      <c r="EVG21" s="203"/>
      <c r="EVH21" s="203"/>
      <c r="EVI21" s="203"/>
      <c r="EVJ21" s="203"/>
      <c r="EVK21" s="203"/>
      <c r="EVL21" s="203"/>
      <c r="EVM21" s="203"/>
      <c r="EVN21" s="203"/>
      <c r="EVO21" s="203"/>
      <c r="EVP21" s="203"/>
      <c r="EVQ21" s="203"/>
      <c r="EVR21" s="203"/>
      <c r="EVS21" s="203"/>
      <c r="EVT21" s="203"/>
      <c r="EVU21" s="203"/>
      <c r="EVV21" s="203"/>
      <c r="EVW21" s="203"/>
      <c r="EVX21" s="203"/>
      <c r="EVY21" s="203"/>
      <c r="EVZ21" s="203"/>
      <c r="EWA21" s="203"/>
      <c r="EWB21" s="203"/>
      <c r="EWC21" s="203"/>
      <c r="EWD21" s="203"/>
      <c r="EWE21" s="203"/>
      <c r="EWF21" s="203"/>
      <c r="EWG21" s="203"/>
      <c r="EWH21" s="203"/>
      <c r="EWI21" s="203"/>
      <c r="EWJ21" s="203"/>
      <c r="EWK21" s="203"/>
      <c r="EWL21" s="203"/>
      <c r="EWM21" s="203"/>
      <c r="EWN21" s="203"/>
      <c r="EWO21" s="203"/>
      <c r="EWP21" s="203"/>
      <c r="EWQ21" s="203"/>
      <c r="EWR21" s="203"/>
      <c r="EWS21" s="203"/>
      <c r="EWT21" s="203"/>
      <c r="EWU21" s="203"/>
      <c r="EWV21" s="203"/>
      <c r="EWW21" s="203"/>
      <c r="EWX21" s="203"/>
      <c r="EWY21" s="203"/>
      <c r="EWZ21" s="203"/>
      <c r="EXA21" s="203"/>
      <c r="EXB21" s="203"/>
      <c r="EXC21" s="203"/>
      <c r="EXD21" s="203"/>
      <c r="EXE21" s="203"/>
      <c r="EXF21" s="203"/>
      <c r="EXG21" s="203"/>
      <c r="EXH21" s="203"/>
      <c r="EXI21" s="203"/>
      <c r="EXJ21" s="203"/>
      <c r="EXK21" s="203"/>
      <c r="EXL21" s="203"/>
      <c r="EXM21" s="203"/>
      <c r="EXN21" s="203"/>
      <c r="EXO21" s="203"/>
      <c r="EXP21" s="203"/>
      <c r="EXQ21" s="203"/>
      <c r="EXR21" s="203"/>
      <c r="EXS21" s="203"/>
      <c r="EXT21" s="203"/>
      <c r="EXU21" s="203"/>
      <c r="EXV21" s="203"/>
      <c r="EXW21" s="203"/>
      <c r="EXX21" s="203"/>
      <c r="EXY21" s="203"/>
      <c r="EXZ21" s="203"/>
      <c r="EYA21" s="203"/>
      <c r="EYB21" s="203"/>
      <c r="EYC21" s="203"/>
      <c r="EYD21" s="203"/>
      <c r="EYE21" s="203"/>
      <c r="EYF21" s="203"/>
      <c r="EYG21" s="203"/>
      <c r="EYH21" s="203"/>
      <c r="EYI21" s="203"/>
      <c r="EYJ21" s="203"/>
      <c r="EYK21" s="203"/>
      <c r="EYL21" s="203"/>
      <c r="EYM21" s="203"/>
      <c r="EYN21" s="203"/>
      <c r="EYO21" s="203"/>
      <c r="EYP21" s="203"/>
      <c r="EYQ21" s="203"/>
      <c r="EYR21" s="203"/>
      <c r="EYS21" s="203"/>
      <c r="EYT21" s="203"/>
      <c r="EYU21" s="203"/>
      <c r="EYV21" s="203"/>
      <c r="EYW21" s="203"/>
      <c r="EYX21" s="203"/>
      <c r="EYY21" s="203"/>
      <c r="EYZ21" s="203"/>
      <c r="EZA21" s="203"/>
      <c r="EZB21" s="203"/>
      <c r="EZC21" s="203"/>
      <c r="EZD21" s="203"/>
      <c r="EZE21" s="203"/>
      <c r="EZF21" s="203"/>
      <c r="EZG21" s="203"/>
      <c r="EZH21" s="203"/>
      <c r="EZI21" s="203"/>
      <c r="EZJ21" s="203"/>
      <c r="EZK21" s="203"/>
      <c r="EZL21" s="203"/>
      <c r="EZM21" s="203"/>
      <c r="EZN21" s="203"/>
      <c r="EZO21" s="203"/>
      <c r="EZP21" s="203"/>
      <c r="EZQ21" s="203"/>
      <c r="EZR21" s="203"/>
      <c r="EZS21" s="203"/>
      <c r="EZT21" s="203"/>
      <c r="EZU21" s="203"/>
      <c r="EZV21" s="203"/>
      <c r="EZW21" s="203"/>
      <c r="EZX21" s="203"/>
      <c r="EZY21" s="203"/>
      <c r="EZZ21" s="203"/>
      <c r="FAA21" s="203"/>
      <c r="FAB21" s="203"/>
      <c r="FAC21" s="203"/>
      <c r="FAD21" s="203"/>
      <c r="FAE21" s="203"/>
      <c r="FAF21" s="203"/>
      <c r="FAG21" s="203"/>
      <c r="FAH21" s="203"/>
      <c r="FAI21" s="203"/>
      <c r="FAJ21" s="203"/>
      <c r="FAK21" s="203"/>
      <c r="FAL21" s="203"/>
      <c r="FAM21" s="203"/>
      <c r="FAN21" s="203"/>
      <c r="FAO21" s="203"/>
      <c r="FAP21" s="203"/>
      <c r="FAQ21" s="203"/>
      <c r="FAR21" s="203"/>
      <c r="FAS21" s="203"/>
      <c r="FAT21" s="203"/>
      <c r="FAU21" s="203"/>
      <c r="FAV21" s="203"/>
      <c r="FAW21" s="203"/>
      <c r="FAX21" s="203"/>
      <c r="FAY21" s="203"/>
      <c r="FAZ21" s="203"/>
      <c r="FBA21" s="203"/>
      <c r="FBB21" s="203"/>
      <c r="FBC21" s="203"/>
      <c r="FBD21" s="203"/>
      <c r="FBE21" s="203"/>
      <c r="FBF21" s="203"/>
      <c r="FBG21" s="203"/>
      <c r="FBH21" s="203"/>
      <c r="FBI21" s="203"/>
      <c r="FBJ21" s="203"/>
      <c r="FBK21" s="203"/>
      <c r="FBL21" s="203"/>
      <c r="FBM21" s="203"/>
      <c r="FBN21" s="203"/>
      <c r="FBO21" s="203"/>
      <c r="FBP21" s="203"/>
      <c r="FBQ21" s="203"/>
      <c r="FBR21" s="203"/>
      <c r="FBS21" s="203"/>
      <c r="FBT21" s="203"/>
      <c r="FBU21" s="203"/>
      <c r="FBV21" s="203"/>
      <c r="FBW21" s="203"/>
      <c r="FBX21" s="203"/>
      <c r="FBY21" s="203"/>
      <c r="FBZ21" s="203"/>
      <c r="FCA21" s="203"/>
      <c r="FCB21" s="203"/>
      <c r="FCC21" s="203"/>
      <c r="FCD21" s="203"/>
      <c r="FCE21" s="203"/>
      <c r="FCF21" s="203"/>
      <c r="FCG21" s="203"/>
      <c r="FCH21" s="203"/>
      <c r="FCI21" s="203"/>
      <c r="FCJ21" s="203"/>
      <c r="FCK21" s="203"/>
      <c r="FCL21" s="203"/>
      <c r="FCM21" s="203"/>
      <c r="FCN21" s="203"/>
      <c r="FCO21" s="203"/>
      <c r="FCP21" s="203"/>
      <c r="FCQ21" s="203"/>
      <c r="FCR21" s="203"/>
      <c r="FCS21" s="203"/>
      <c r="FCT21" s="203"/>
      <c r="FCU21" s="203"/>
      <c r="FCV21" s="203"/>
      <c r="FCW21" s="203"/>
      <c r="FCX21" s="203"/>
      <c r="FCY21" s="203"/>
      <c r="FCZ21" s="203"/>
      <c r="FDA21" s="203"/>
      <c r="FDB21" s="203"/>
      <c r="FDC21" s="203"/>
      <c r="FDD21" s="203"/>
      <c r="FDE21" s="203"/>
      <c r="FDF21" s="203"/>
      <c r="FDG21" s="203"/>
      <c r="FDH21" s="203"/>
      <c r="FDI21" s="203"/>
      <c r="FDJ21" s="203"/>
      <c r="FDK21" s="203"/>
      <c r="FDL21" s="203"/>
      <c r="FDM21" s="203"/>
      <c r="FDN21" s="203"/>
      <c r="FDO21" s="203"/>
      <c r="FDP21" s="203"/>
      <c r="FDQ21" s="203"/>
      <c r="FDR21" s="203"/>
      <c r="FDS21" s="203"/>
      <c r="FDT21" s="203"/>
      <c r="FDU21" s="203"/>
      <c r="FDV21" s="203"/>
      <c r="FDW21" s="203"/>
      <c r="FDX21" s="203"/>
      <c r="FDY21" s="203"/>
      <c r="FDZ21" s="203"/>
      <c r="FEA21" s="203"/>
      <c r="FEB21" s="203"/>
      <c r="FEC21" s="203"/>
      <c r="FED21" s="203"/>
      <c r="FEE21" s="203"/>
      <c r="FEF21" s="203"/>
      <c r="FEG21" s="203"/>
      <c r="FEH21" s="203"/>
      <c r="FEI21" s="203"/>
      <c r="FEJ21" s="203"/>
      <c r="FEK21" s="203"/>
      <c r="FEL21" s="203"/>
      <c r="FEM21" s="203"/>
      <c r="FEN21" s="203"/>
      <c r="FEO21" s="203"/>
      <c r="FEP21" s="203"/>
      <c r="FEQ21" s="203"/>
      <c r="FER21" s="203"/>
      <c r="FES21" s="203"/>
      <c r="FET21" s="203"/>
      <c r="FEU21" s="203"/>
      <c r="FEV21" s="203"/>
      <c r="FEW21" s="203"/>
      <c r="FEX21" s="203"/>
      <c r="FEY21" s="203"/>
      <c r="FEZ21" s="203"/>
      <c r="FFA21" s="203"/>
      <c r="FFB21" s="203"/>
      <c r="FFC21" s="203"/>
      <c r="FFD21" s="203"/>
      <c r="FFE21" s="203"/>
      <c r="FFF21" s="203"/>
      <c r="FFG21" s="203"/>
      <c r="FFH21" s="203"/>
      <c r="FFI21" s="203"/>
      <c r="FFJ21" s="203"/>
      <c r="FFK21" s="203"/>
      <c r="FFL21" s="203"/>
      <c r="FFM21" s="203"/>
      <c r="FFN21" s="203"/>
      <c r="FFO21" s="203"/>
      <c r="FFP21" s="203"/>
      <c r="FFQ21" s="203"/>
      <c r="FFR21" s="203"/>
      <c r="FFS21" s="203"/>
      <c r="FFT21" s="203"/>
      <c r="FFU21" s="203"/>
      <c r="FFV21" s="203"/>
      <c r="FFW21" s="203"/>
      <c r="FFX21" s="203"/>
      <c r="FFY21" s="203"/>
      <c r="FFZ21" s="203"/>
      <c r="FGA21" s="203"/>
      <c r="FGB21" s="203"/>
      <c r="FGC21" s="203"/>
      <c r="FGD21" s="203"/>
      <c r="FGE21" s="203"/>
      <c r="FGF21" s="203"/>
      <c r="FGG21" s="203"/>
      <c r="FGH21" s="203"/>
      <c r="FGI21" s="203"/>
      <c r="FGJ21" s="203"/>
      <c r="FGK21" s="203"/>
      <c r="FGL21" s="203"/>
      <c r="FGM21" s="203"/>
      <c r="FGN21" s="203"/>
      <c r="FGO21" s="203"/>
      <c r="FGP21" s="203"/>
      <c r="FGQ21" s="203"/>
      <c r="FGR21" s="203"/>
      <c r="FGS21" s="203"/>
      <c r="FGT21" s="203"/>
      <c r="FGU21" s="203"/>
      <c r="FGV21" s="203"/>
      <c r="FGW21" s="203"/>
      <c r="FGX21" s="203"/>
      <c r="FGY21" s="203"/>
      <c r="FGZ21" s="203"/>
      <c r="FHA21" s="203"/>
      <c r="FHB21" s="203"/>
      <c r="FHC21" s="203"/>
      <c r="FHD21" s="203"/>
      <c r="FHE21" s="203"/>
      <c r="FHF21" s="203"/>
      <c r="FHG21" s="203"/>
      <c r="FHH21" s="203"/>
      <c r="FHI21" s="203"/>
      <c r="FHJ21" s="203"/>
      <c r="FHK21" s="203"/>
      <c r="FHL21" s="203"/>
      <c r="FHM21" s="203"/>
      <c r="FHN21" s="203"/>
      <c r="FHO21" s="203"/>
      <c r="FHP21" s="203"/>
      <c r="FHQ21" s="203"/>
      <c r="FHR21" s="203"/>
      <c r="FHS21" s="203"/>
      <c r="FHT21" s="203"/>
      <c r="FHU21" s="203"/>
      <c r="FHV21" s="203"/>
      <c r="FHW21" s="203"/>
      <c r="FHX21" s="203"/>
      <c r="FHY21" s="203"/>
      <c r="FHZ21" s="203"/>
      <c r="FIA21" s="203"/>
      <c r="FIB21" s="203"/>
      <c r="FIC21" s="203"/>
      <c r="FID21" s="203"/>
      <c r="FIE21" s="203"/>
      <c r="FIF21" s="203"/>
      <c r="FIG21" s="203"/>
      <c r="FIH21" s="203"/>
      <c r="FII21" s="203"/>
      <c r="FIJ21" s="203"/>
      <c r="FIK21" s="203"/>
      <c r="FIL21" s="203"/>
      <c r="FIM21" s="203"/>
      <c r="FIN21" s="203"/>
      <c r="FIO21" s="203"/>
      <c r="FIP21" s="203"/>
      <c r="FIQ21" s="203"/>
      <c r="FIR21" s="203"/>
      <c r="FIS21" s="203"/>
      <c r="FIT21" s="203"/>
      <c r="FIU21" s="203"/>
      <c r="FIV21" s="203"/>
      <c r="FIW21" s="203"/>
      <c r="FIX21" s="203"/>
      <c r="FIY21" s="203"/>
      <c r="FIZ21" s="203"/>
      <c r="FJA21" s="203"/>
      <c r="FJB21" s="203"/>
      <c r="FJC21" s="203"/>
      <c r="FJD21" s="203"/>
      <c r="FJE21" s="203"/>
      <c r="FJF21" s="203"/>
      <c r="FJG21" s="203"/>
      <c r="FJH21" s="203"/>
      <c r="FJI21" s="203"/>
      <c r="FJJ21" s="203"/>
      <c r="FJK21" s="203"/>
      <c r="FJL21" s="203"/>
      <c r="FJM21" s="203"/>
      <c r="FJN21" s="203"/>
      <c r="FJO21" s="203"/>
      <c r="FJP21" s="203"/>
      <c r="FJQ21" s="203"/>
      <c r="FJR21" s="203"/>
      <c r="FJS21" s="203"/>
      <c r="FJT21" s="203"/>
      <c r="FJU21" s="203"/>
      <c r="FJV21" s="203"/>
      <c r="FJW21" s="203"/>
      <c r="FJX21" s="203"/>
      <c r="FJY21" s="203"/>
      <c r="FJZ21" s="203"/>
      <c r="FKA21" s="203"/>
      <c r="FKB21" s="203"/>
      <c r="FKC21" s="203"/>
      <c r="FKD21" s="203"/>
      <c r="FKE21" s="203"/>
      <c r="FKF21" s="203"/>
      <c r="FKG21" s="203"/>
      <c r="FKH21" s="203"/>
      <c r="FKI21" s="203"/>
      <c r="FKJ21" s="203"/>
      <c r="FKK21" s="203"/>
      <c r="FKL21" s="203"/>
      <c r="FKM21" s="203"/>
      <c r="FKN21" s="203"/>
      <c r="FKO21" s="203"/>
      <c r="FKP21" s="203"/>
      <c r="FKQ21" s="203"/>
      <c r="FKR21" s="203"/>
      <c r="FKS21" s="203"/>
      <c r="FKT21" s="203"/>
      <c r="FKU21" s="203"/>
      <c r="FKV21" s="203"/>
      <c r="FKW21" s="203"/>
      <c r="FKX21" s="203"/>
      <c r="FKY21" s="203"/>
      <c r="FKZ21" s="203"/>
      <c r="FLA21" s="203"/>
      <c r="FLB21" s="203"/>
      <c r="FLC21" s="203"/>
      <c r="FLD21" s="203"/>
      <c r="FLE21" s="203"/>
      <c r="FLF21" s="203"/>
      <c r="FLG21" s="203"/>
      <c r="FLH21" s="203"/>
      <c r="FLI21" s="203"/>
      <c r="FLJ21" s="203"/>
      <c r="FLK21" s="203"/>
      <c r="FLL21" s="203"/>
      <c r="FLM21" s="203"/>
      <c r="FLN21" s="203"/>
      <c r="FLO21" s="203"/>
      <c r="FLP21" s="203"/>
      <c r="FLQ21" s="203"/>
      <c r="FLR21" s="203"/>
      <c r="FLS21" s="203"/>
      <c r="FLT21" s="203"/>
      <c r="FLU21" s="203"/>
      <c r="FLV21" s="203"/>
      <c r="FLW21" s="203"/>
      <c r="FLX21" s="203"/>
      <c r="FLY21" s="203"/>
      <c r="FLZ21" s="203"/>
      <c r="FMA21" s="203"/>
      <c r="FMB21" s="203"/>
      <c r="FMC21" s="203"/>
      <c r="FMD21" s="203"/>
      <c r="FME21" s="203"/>
      <c r="FMF21" s="203"/>
      <c r="FMG21" s="203"/>
      <c r="FMH21" s="203"/>
      <c r="FMI21" s="203"/>
      <c r="FMJ21" s="203"/>
      <c r="FMK21" s="203"/>
      <c r="FML21" s="203"/>
      <c r="FMM21" s="203"/>
      <c r="FMN21" s="203"/>
      <c r="FMO21" s="203"/>
      <c r="FMP21" s="203"/>
      <c r="FMQ21" s="203"/>
      <c r="FMR21" s="203"/>
      <c r="FMS21" s="203"/>
      <c r="FMT21" s="203"/>
      <c r="FMU21" s="203"/>
      <c r="FMV21" s="203"/>
      <c r="FMW21" s="203"/>
      <c r="FMX21" s="203"/>
      <c r="FMY21" s="203"/>
      <c r="FMZ21" s="203"/>
      <c r="FNA21" s="203"/>
      <c r="FNB21" s="203"/>
      <c r="FNC21" s="203"/>
      <c r="FND21" s="203"/>
      <c r="FNE21" s="203"/>
      <c r="FNF21" s="203"/>
      <c r="FNG21" s="203"/>
      <c r="FNH21" s="203"/>
      <c r="FNI21" s="203"/>
      <c r="FNJ21" s="203"/>
      <c r="FNK21" s="203"/>
      <c r="FNL21" s="203"/>
      <c r="FNM21" s="203"/>
      <c r="FNN21" s="203"/>
      <c r="FNO21" s="203"/>
      <c r="FNP21" s="203"/>
      <c r="FNQ21" s="203"/>
      <c r="FNR21" s="203"/>
      <c r="FNS21" s="203"/>
      <c r="FNT21" s="203"/>
      <c r="FNU21" s="203"/>
      <c r="FNV21" s="203"/>
      <c r="FNW21" s="203"/>
      <c r="FNX21" s="203"/>
      <c r="FNY21" s="203"/>
      <c r="FNZ21" s="203"/>
      <c r="FOA21" s="203"/>
      <c r="FOB21" s="203"/>
      <c r="FOC21" s="203"/>
      <c r="FOD21" s="203"/>
      <c r="FOE21" s="203"/>
      <c r="FOF21" s="203"/>
      <c r="FOG21" s="203"/>
      <c r="FOH21" s="203"/>
      <c r="FOI21" s="203"/>
      <c r="FOJ21" s="203"/>
      <c r="FOK21" s="203"/>
      <c r="FOL21" s="203"/>
      <c r="FOM21" s="203"/>
      <c r="FON21" s="203"/>
      <c r="FOO21" s="203"/>
      <c r="FOP21" s="203"/>
      <c r="FOQ21" s="203"/>
      <c r="FOR21" s="203"/>
      <c r="FOS21" s="203"/>
      <c r="FOT21" s="203"/>
      <c r="FOU21" s="203"/>
      <c r="FOV21" s="203"/>
      <c r="FOW21" s="203"/>
      <c r="FOX21" s="203"/>
      <c r="FOY21" s="203"/>
      <c r="FOZ21" s="203"/>
      <c r="FPA21" s="203"/>
      <c r="FPB21" s="203"/>
      <c r="FPC21" s="203"/>
      <c r="FPD21" s="203"/>
      <c r="FPE21" s="203"/>
      <c r="FPF21" s="203"/>
      <c r="FPG21" s="203"/>
      <c r="FPH21" s="203"/>
      <c r="FPI21" s="203"/>
      <c r="FPJ21" s="203"/>
      <c r="FPK21" s="203"/>
      <c r="FPL21" s="203"/>
      <c r="FPM21" s="203"/>
      <c r="FPN21" s="203"/>
      <c r="FPO21" s="203"/>
      <c r="FPP21" s="203"/>
      <c r="FPQ21" s="203"/>
      <c r="FPR21" s="203"/>
      <c r="FPS21" s="203"/>
      <c r="FPT21" s="203"/>
      <c r="FPU21" s="203"/>
      <c r="FPV21" s="203"/>
      <c r="FPW21" s="203"/>
      <c r="FPX21" s="203"/>
      <c r="FPY21" s="203"/>
      <c r="FPZ21" s="203"/>
      <c r="FQA21" s="203"/>
      <c r="FQB21" s="203"/>
      <c r="FQC21" s="203"/>
      <c r="FQD21" s="203"/>
      <c r="FQE21" s="203"/>
      <c r="FQF21" s="203"/>
      <c r="FQG21" s="203"/>
      <c r="FQH21" s="203"/>
      <c r="FQI21" s="203"/>
      <c r="FQJ21" s="203"/>
      <c r="FQK21" s="203"/>
      <c r="FQL21" s="203"/>
      <c r="FQM21" s="203"/>
      <c r="FQN21" s="203"/>
      <c r="FQO21" s="203"/>
      <c r="FQP21" s="203"/>
      <c r="FQQ21" s="203"/>
      <c r="FQR21" s="203"/>
      <c r="FQS21" s="203"/>
      <c r="FQT21" s="203"/>
      <c r="FQU21" s="203"/>
      <c r="FQV21" s="203"/>
      <c r="FQW21" s="203"/>
      <c r="FQX21" s="203"/>
      <c r="FQY21" s="203"/>
      <c r="FQZ21" s="203"/>
      <c r="FRA21" s="203"/>
      <c r="FRB21" s="203"/>
      <c r="FRC21" s="203"/>
      <c r="FRD21" s="203"/>
      <c r="FRE21" s="203"/>
      <c r="FRF21" s="203"/>
      <c r="FRG21" s="203"/>
      <c r="FRH21" s="203"/>
      <c r="FRI21" s="203"/>
      <c r="FRJ21" s="203"/>
      <c r="FRK21" s="203"/>
      <c r="FRL21" s="203"/>
      <c r="FRM21" s="203"/>
      <c r="FRN21" s="203"/>
      <c r="FRO21" s="203"/>
      <c r="FRP21" s="203"/>
      <c r="FRQ21" s="203"/>
      <c r="FRR21" s="203"/>
      <c r="FRS21" s="203"/>
      <c r="FRT21" s="203"/>
      <c r="FRU21" s="203"/>
      <c r="FRV21" s="203"/>
      <c r="FRW21" s="203"/>
      <c r="FRX21" s="203"/>
      <c r="FRY21" s="203"/>
      <c r="FRZ21" s="203"/>
      <c r="FSA21" s="203"/>
      <c r="FSB21" s="203"/>
      <c r="FSC21" s="203"/>
      <c r="FSD21" s="203"/>
      <c r="FSE21" s="203"/>
      <c r="FSF21" s="203"/>
      <c r="FSG21" s="203"/>
      <c r="FSH21" s="203"/>
      <c r="FSI21" s="203"/>
      <c r="FSJ21" s="203"/>
      <c r="FSK21" s="203"/>
      <c r="FSL21" s="203"/>
      <c r="FSM21" s="203"/>
      <c r="FSN21" s="203"/>
      <c r="FSO21" s="203"/>
      <c r="FSP21" s="203"/>
      <c r="FSQ21" s="203"/>
      <c r="FSR21" s="203"/>
      <c r="FSS21" s="203"/>
      <c r="FST21" s="203"/>
      <c r="FSU21" s="203"/>
      <c r="FSV21" s="203"/>
      <c r="FSW21" s="203"/>
      <c r="FSX21" s="203"/>
      <c r="FSY21" s="203"/>
      <c r="FSZ21" s="203"/>
      <c r="FTA21" s="203"/>
      <c r="FTB21" s="203"/>
      <c r="FTC21" s="203"/>
      <c r="FTD21" s="203"/>
      <c r="FTE21" s="203"/>
      <c r="FTF21" s="203"/>
      <c r="FTG21" s="203"/>
      <c r="FTH21" s="203"/>
      <c r="FTI21" s="203"/>
      <c r="FTJ21" s="203"/>
      <c r="FTK21" s="203"/>
      <c r="FTL21" s="203"/>
      <c r="FTM21" s="203"/>
      <c r="FTN21" s="203"/>
      <c r="FTO21" s="203"/>
      <c r="FTP21" s="203"/>
      <c r="FTQ21" s="203"/>
      <c r="FTR21" s="203"/>
      <c r="FTS21" s="203"/>
      <c r="FTT21" s="203"/>
      <c r="FTU21" s="203"/>
      <c r="FTV21" s="203"/>
      <c r="FTW21" s="203"/>
      <c r="FTX21" s="203"/>
      <c r="FTY21" s="203"/>
      <c r="FTZ21" s="203"/>
      <c r="FUA21" s="203"/>
      <c r="FUB21" s="203"/>
      <c r="FUC21" s="203"/>
      <c r="FUD21" s="203"/>
      <c r="FUE21" s="203"/>
      <c r="FUF21" s="203"/>
      <c r="FUG21" s="203"/>
      <c r="FUH21" s="203"/>
      <c r="FUI21" s="203"/>
      <c r="FUJ21" s="203"/>
      <c r="FUK21" s="203"/>
      <c r="FUL21" s="203"/>
      <c r="FUM21" s="203"/>
      <c r="FUN21" s="203"/>
      <c r="FUO21" s="203"/>
      <c r="FUP21" s="203"/>
      <c r="FUQ21" s="203"/>
      <c r="FUR21" s="203"/>
      <c r="FUS21" s="203"/>
      <c r="FUT21" s="203"/>
      <c r="FUU21" s="203"/>
      <c r="FUV21" s="203"/>
      <c r="FUW21" s="203"/>
      <c r="FUX21" s="203"/>
      <c r="FUY21" s="203"/>
      <c r="FUZ21" s="203"/>
      <c r="FVA21" s="203"/>
      <c r="FVB21" s="203"/>
      <c r="FVC21" s="203"/>
      <c r="FVD21" s="203"/>
      <c r="FVE21" s="203"/>
      <c r="FVF21" s="203"/>
      <c r="FVG21" s="203"/>
      <c r="FVH21" s="203"/>
      <c r="FVI21" s="203"/>
      <c r="FVJ21" s="203"/>
      <c r="FVK21" s="203"/>
      <c r="FVL21" s="203"/>
      <c r="FVM21" s="203"/>
      <c r="FVN21" s="203"/>
      <c r="FVO21" s="203"/>
      <c r="FVP21" s="203"/>
      <c r="FVQ21" s="203"/>
      <c r="FVR21" s="203"/>
      <c r="FVS21" s="203"/>
      <c r="FVT21" s="203"/>
      <c r="FVU21" s="203"/>
      <c r="FVV21" s="203"/>
      <c r="FVW21" s="203"/>
      <c r="FVX21" s="203"/>
      <c r="FVY21" s="203"/>
      <c r="FVZ21" s="203"/>
      <c r="FWA21" s="203"/>
      <c r="FWB21" s="203"/>
      <c r="FWC21" s="203"/>
      <c r="FWD21" s="203"/>
      <c r="FWE21" s="203"/>
      <c r="FWF21" s="203"/>
      <c r="FWG21" s="203"/>
      <c r="FWH21" s="203"/>
      <c r="FWI21" s="203"/>
      <c r="FWJ21" s="203"/>
      <c r="FWK21" s="203"/>
      <c r="FWL21" s="203"/>
      <c r="FWM21" s="203"/>
      <c r="FWN21" s="203"/>
      <c r="FWO21" s="203"/>
      <c r="FWP21" s="203"/>
      <c r="FWQ21" s="203"/>
      <c r="FWR21" s="203"/>
      <c r="FWS21" s="203"/>
      <c r="FWT21" s="203"/>
      <c r="FWU21" s="203"/>
      <c r="FWV21" s="203"/>
      <c r="FWW21" s="203"/>
      <c r="FWX21" s="203"/>
      <c r="FWY21" s="203"/>
      <c r="FWZ21" s="203"/>
      <c r="FXA21" s="203"/>
      <c r="FXB21" s="203"/>
      <c r="FXC21" s="203"/>
      <c r="FXD21" s="203"/>
      <c r="FXE21" s="203"/>
      <c r="FXF21" s="203"/>
      <c r="FXG21" s="203"/>
      <c r="FXH21" s="203"/>
      <c r="FXI21" s="203"/>
      <c r="FXJ21" s="203"/>
      <c r="FXK21" s="203"/>
      <c r="FXL21" s="203"/>
      <c r="FXM21" s="203"/>
      <c r="FXN21" s="203"/>
      <c r="FXO21" s="203"/>
      <c r="FXP21" s="203"/>
      <c r="FXQ21" s="203"/>
      <c r="FXR21" s="203"/>
      <c r="FXS21" s="203"/>
      <c r="FXT21" s="203"/>
      <c r="FXU21" s="203"/>
      <c r="FXV21" s="203"/>
      <c r="FXW21" s="203"/>
      <c r="FXX21" s="203"/>
      <c r="FXY21" s="203"/>
      <c r="FXZ21" s="203"/>
      <c r="FYA21" s="203"/>
      <c r="FYB21" s="203"/>
      <c r="FYC21" s="203"/>
      <c r="FYD21" s="203"/>
      <c r="FYE21" s="203"/>
      <c r="FYF21" s="203"/>
      <c r="FYG21" s="203"/>
      <c r="FYH21" s="203"/>
      <c r="FYI21" s="203"/>
      <c r="FYJ21" s="203"/>
      <c r="FYK21" s="203"/>
      <c r="FYL21" s="203"/>
      <c r="FYM21" s="203"/>
      <c r="FYN21" s="203"/>
      <c r="FYO21" s="203"/>
      <c r="FYP21" s="203"/>
      <c r="FYQ21" s="203"/>
      <c r="FYR21" s="203"/>
      <c r="FYS21" s="203"/>
      <c r="FYT21" s="203"/>
      <c r="FYU21" s="203"/>
      <c r="FYV21" s="203"/>
      <c r="FYW21" s="203"/>
      <c r="FYX21" s="203"/>
      <c r="FYY21" s="203"/>
      <c r="FYZ21" s="203"/>
      <c r="FZA21" s="203"/>
      <c r="FZB21" s="203"/>
      <c r="FZC21" s="203"/>
      <c r="FZD21" s="203"/>
      <c r="FZE21" s="203"/>
      <c r="FZF21" s="203"/>
      <c r="FZG21" s="203"/>
      <c r="FZH21" s="203"/>
      <c r="FZI21" s="203"/>
      <c r="FZJ21" s="203"/>
      <c r="FZK21" s="203"/>
      <c r="FZL21" s="203"/>
      <c r="FZM21" s="203"/>
      <c r="FZN21" s="203"/>
      <c r="FZO21" s="203"/>
      <c r="FZP21" s="203"/>
      <c r="FZQ21" s="203"/>
      <c r="FZR21" s="203"/>
      <c r="FZS21" s="203"/>
      <c r="FZT21" s="203"/>
      <c r="FZU21" s="203"/>
      <c r="FZV21" s="203"/>
      <c r="FZW21" s="203"/>
      <c r="FZX21" s="203"/>
      <c r="FZY21" s="203"/>
      <c r="FZZ21" s="203"/>
      <c r="GAA21" s="203"/>
      <c r="GAB21" s="203"/>
      <c r="GAC21" s="203"/>
      <c r="GAD21" s="203"/>
      <c r="GAE21" s="203"/>
      <c r="GAF21" s="203"/>
      <c r="GAG21" s="203"/>
      <c r="GAH21" s="203"/>
      <c r="GAI21" s="203"/>
      <c r="GAJ21" s="203"/>
      <c r="GAK21" s="203"/>
      <c r="GAL21" s="203"/>
      <c r="GAM21" s="203"/>
      <c r="GAN21" s="203"/>
      <c r="GAO21" s="203"/>
      <c r="GAP21" s="203"/>
      <c r="GAQ21" s="203"/>
      <c r="GAR21" s="203"/>
      <c r="GAS21" s="203"/>
      <c r="GAT21" s="203"/>
      <c r="GAU21" s="203"/>
      <c r="GAV21" s="203"/>
      <c r="GAW21" s="203"/>
      <c r="GAX21" s="203"/>
      <c r="GAY21" s="203"/>
      <c r="GAZ21" s="203"/>
      <c r="GBA21" s="203"/>
      <c r="GBB21" s="203"/>
      <c r="GBC21" s="203"/>
      <c r="GBD21" s="203"/>
      <c r="GBE21" s="203"/>
      <c r="GBF21" s="203"/>
      <c r="GBG21" s="203"/>
      <c r="GBH21" s="203"/>
      <c r="GBI21" s="203"/>
      <c r="GBJ21" s="203"/>
      <c r="GBK21" s="203"/>
      <c r="GBL21" s="203"/>
      <c r="GBM21" s="203"/>
      <c r="GBN21" s="203"/>
      <c r="GBO21" s="203"/>
      <c r="GBP21" s="203"/>
      <c r="GBQ21" s="203"/>
      <c r="GBR21" s="203"/>
      <c r="GBS21" s="203"/>
      <c r="GBT21" s="203"/>
      <c r="GBU21" s="203"/>
      <c r="GBV21" s="203"/>
      <c r="GBW21" s="203"/>
      <c r="GBX21" s="203"/>
      <c r="GBY21" s="203"/>
      <c r="GBZ21" s="203"/>
      <c r="GCA21" s="203"/>
      <c r="GCB21" s="203"/>
      <c r="GCC21" s="203"/>
      <c r="GCD21" s="203"/>
      <c r="GCE21" s="203"/>
      <c r="GCF21" s="203"/>
      <c r="GCG21" s="203"/>
      <c r="GCH21" s="203"/>
      <c r="GCI21" s="203"/>
      <c r="GCJ21" s="203"/>
      <c r="GCK21" s="203"/>
      <c r="GCL21" s="203"/>
      <c r="GCM21" s="203"/>
      <c r="GCN21" s="203"/>
      <c r="GCO21" s="203"/>
      <c r="GCP21" s="203"/>
      <c r="GCQ21" s="203"/>
      <c r="GCR21" s="203"/>
      <c r="GCS21" s="203"/>
      <c r="GCT21" s="203"/>
      <c r="GCU21" s="203"/>
      <c r="GCV21" s="203"/>
      <c r="GCW21" s="203"/>
      <c r="GCX21" s="203"/>
      <c r="GCY21" s="203"/>
      <c r="GCZ21" s="203"/>
      <c r="GDA21" s="203"/>
      <c r="GDB21" s="203"/>
      <c r="GDC21" s="203"/>
      <c r="GDD21" s="203"/>
      <c r="GDE21" s="203"/>
      <c r="GDF21" s="203"/>
      <c r="GDG21" s="203"/>
      <c r="GDH21" s="203"/>
      <c r="GDI21" s="203"/>
      <c r="GDJ21" s="203"/>
      <c r="GDK21" s="203"/>
      <c r="GDL21" s="203"/>
      <c r="GDM21" s="203"/>
      <c r="GDN21" s="203"/>
      <c r="GDO21" s="203"/>
      <c r="GDP21" s="203"/>
      <c r="GDQ21" s="203"/>
      <c r="GDR21" s="203"/>
      <c r="GDS21" s="203"/>
      <c r="GDT21" s="203"/>
      <c r="GDU21" s="203"/>
      <c r="GDV21" s="203"/>
      <c r="GDW21" s="203"/>
      <c r="GDX21" s="203"/>
      <c r="GDY21" s="203"/>
      <c r="GDZ21" s="203"/>
      <c r="GEA21" s="203"/>
      <c r="GEB21" s="203"/>
      <c r="GEC21" s="203"/>
      <c r="GED21" s="203"/>
      <c r="GEE21" s="203"/>
      <c r="GEF21" s="203"/>
      <c r="GEG21" s="203"/>
      <c r="GEH21" s="203"/>
      <c r="GEI21" s="203"/>
      <c r="GEJ21" s="203"/>
      <c r="GEK21" s="203"/>
      <c r="GEL21" s="203"/>
      <c r="GEM21" s="203"/>
      <c r="GEN21" s="203"/>
      <c r="GEO21" s="203"/>
      <c r="GEP21" s="203"/>
      <c r="GEQ21" s="203"/>
      <c r="GER21" s="203"/>
      <c r="GES21" s="203"/>
      <c r="GET21" s="203"/>
      <c r="GEU21" s="203"/>
      <c r="GEV21" s="203"/>
      <c r="GEW21" s="203"/>
      <c r="GEX21" s="203"/>
      <c r="GEY21" s="203"/>
      <c r="GEZ21" s="203"/>
      <c r="GFA21" s="203"/>
      <c r="GFB21" s="203"/>
      <c r="GFC21" s="203"/>
      <c r="GFD21" s="203"/>
      <c r="GFE21" s="203"/>
      <c r="GFF21" s="203"/>
      <c r="GFG21" s="203"/>
      <c r="GFH21" s="203"/>
      <c r="GFI21" s="203"/>
      <c r="GFJ21" s="203"/>
      <c r="GFK21" s="203"/>
      <c r="GFL21" s="203"/>
      <c r="GFM21" s="203"/>
      <c r="GFN21" s="203"/>
      <c r="GFO21" s="203"/>
      <c r="GFP21" s="203"/>
      <c r="GFQ21" s="203"/>
      <c r="GFR21" s="203"/>
      <c r="GFS21" s="203"/>
      <c r="GFT21" s="203"/>
      <c r="GFU21" s="203"/>
      <c r="GFV21" s="203"/>
      <c r="GFW21" s="203"/>
      <c r="GFX21" s="203"/>
      <c r="GFY21" s="203"/>
      <c r="GFZ21" s="203"/>
      <c r="GGA21" s="203"/>
      <c r="GGB21" s="203"/>
      <c r="GGC21" s="203"/>
      <c r="GGD21" s="203"/>
      <c r="GGE21" s="203"/>
      <c r="GGF21" s="203"/>
      <c r="GGG21" s="203"/>
      <c r="GGH21" s="203"/>
      <c r="GGI21" s="203"/>
      <c r="GGJ21" s="203"/>
      <c r="GGK21" s="203"/>
      <c r="GGL21" s="203"/>
      <c r="GGM21" s="203"/>
      <c r="GGN21" s="203"/>
      <c r="GGO21" s="203"/>
      <c r="GGP21" s="203"/>
      <c r="GGQ21" s="203"/>
      <c r="GGR21" s="203"/>
      <c r="GGS21" s="203"/>
      <c r="GGT21" s="203"/>
      <c r="GGU21" s="203"/>
      <c r="GGV21" s="203"/>
      <c r="GGW21" s="203"/>
      <c r="GGX21" s="203"/>
      <c r="GGY21" s="203"/>
      <c r="GGZ21" s="203"/>
      <c r="GHA21" s="203"/>
      <c r="GHB21" s="203"/>
      <c r="GHC21" s="203"/>
      <c r="GHD21" s="203"/>
      <c r="GHE21" s="203"/>
      <c r="GHF21" s="203"/>
      <c r="GHG21" s="203"/>
      <c r="GHH21" s="203"/>
      <c r="GHI21" s="203"/>
      <c r="GHJ21" s="203"/>
      <c r="GHK21" s="203"/>
      <c r="GHL21" s="203"/>
      <c r="GHM21" s="203"/>
      <c r="GHN21" s="203"/>
      <c r="GHO21" s="203"/>
      <c r="GHP21" s="203"/>
      <c r="GHQ21" s="203"/>
      <c r="GHR21" s="203"/>
      <c r="GHS21" s="203"/>
      <c r="GHT21" s="203"/>
      <c r="GHU21" s="203"/>
      <c r="GHV21" s="203"/>
      <c r="GHW21" s="203"/>
      <c r="GHX21" s="203"/>
      <c r="GHY21" s="203"/>
      <c r="GHZ21" s="203"/>
      <c r="GIA21" s="203"/>
      <c r="GIB21" s="203"/>
      <c r="GIC21" s="203"/>
      <c r="GID21" s="203"/>
      <c r="GIE21" s="203"/>
      <c r="GIF21" s="203"/>
      <c r="GIG21" s="203"/>
      <c r="GIH21" s="203"/>
      <c r="GII21" s="203"/>
      <c r="GIJ21" s="203"/>
      <c r="GIK21" s="203"/>
      <c r="GIL21" s="203"/>
      <c r="GIM21" s="203"/>
      <c r="GIN21" s="203"/>
      <c r="GIO21" s="203"/>
      <c r="GIP21" s="203"/>
      <c r="GIQ21" s="203"/>
      <c r="GIR21" s="203"/>
      <c r="GIS21" s="203"/>
      <c r="GIT21" s="203"/>
      <c r="GIU21" s="203"/>
      <c r="GIV21" s="203"/>
      <c r="GIW21" s="203"/>
      <c r="GIX21" s="203"/>
      <c r="GIY21" s="203"/>
      <c r="GIZ21" s="203"/>
      <c r="GJA21" s="203"/>
      <c r="GJB21" s="203"/>
      <c r="GJC21" s="203"/>
      <c r="GJD21" s="203"/>
      <c r="GJE21" s="203"/>
      <c r="GJF21" s="203"/>
      <c r="GJG21" s="203"/>
      <c r="GJH21" s="203"/>
      <c r="GJI21" s="203"/>
      <c r="GJJ21" s="203"/>
      <c r="GJK21" s="203"/>
      <c r="GJL21" s="203"/>
      <c r="GJM21" s="203"/>
      <c r="GJN21" s="203"/>
      <c r="GJO21" s="203"/>
      <c r="GJP21" s="203"/>
      <c r="GJQ21" s="203"/>
      <c r="GJR21" s="203"/>
      <c r="GJS21" s="203"/>
      <c r="GJT21" s="203"/>
      <c r="GJU21" s="203"/>
      <c r="GJV21" s="203"/>
      <c r="GJW21" s="203"/>
      <c r="GJX21" s="203"/>
      <c r="GJY21" s="203"/>
      <c r="GJZ21" s="203"/>
      <c r="GKA21" s="203"/>
      <c r="GKB21" s="203"/>
      <c r="GKC21" s="203"/>
      <c r="GKD21" s="203"/>
      <c r="GKE21" s="203"/>
      <c r="GKF21" s="203"/>
      <c r="GKG21" s="203"/>
      <c r="GKH21" s="203"/>
      <c r="GKI21" s="203"/>
      <c r="GKJ21" s="203"/>
      <c r="GKK21" s="203"/>
      <c r="GKL21" s="203"/>
      <c r="GKM21" s="203"/>
      <c r="GKN21" s="203"/>
      <c r="GKO21" s="203"/>
      <c r="GKP21" s="203"/>
      <c r="GKQ21" s="203"/>
      <c r="GKR21" s="203"/>
      <c r="GKS21" s="203"/>
      <c r="GKT21" s="203"/>
      <c r="GKU21" s="203"/>
      <c r="GKV21" s="203"/>
      <c r="GKW21" s="203"/>
      <c r="GKX21" s="203"/>
      <c r="GKY21" s="203"/>
      <c r="GKZ21" s="203"/>
      <c r="GLA21" s="203"/>
      <c r="GLB21" s="203"/>
      <c r="GLC21" s="203"/>
      <c r="GLD21" s="203"/>
      <c r="GLE21" s="203"/>
      <c r="GLF21" s="203"/>
      <c r="GLG21" s="203"/>
      <c r="GLH21" s="203"/>
      <c r="GLI21" s="203"/>
      <c r="GLJ21" s="203"/>
      <c r="GLK21" s="203"/>
      <c r="GLL21" s="203"/>
      <c r="GLM21" s="203"/>
      <c r="GLN21" s="203"/>
      <c r="GLO21" s="203"/>
      <c r="GLP21" s="203"/>
      <c r="GLQ21" s="203"/>
      <c r="GLR21" s="203"/>
      <c r="GLS21" s="203"/>
      <c r="GLT21" s="203"/>
      <c r="GLU21" s="203"/>
      <c r="GLV21" s="203"/>
      <c r="GLW21" s="203"/>
      <c r="GLX21" s="203"/>
      <c r="GLY21" s="203"/>
      <c r="GLZ21" s="203"/>
      <c r="GMA21" s="203"/>
      <c r="GMB21" s="203"/>
      <c r="GMC21" s="203"/>
      <c r="GMD21" s="203"/>
      <c r="GME21" s="203"/>
      <c r="GMF21" s="203"/>
      <c r="GMG21" s="203"/>
      <c r="GMH21" s="203"/>
      <c r="GMI21" s="203"/>
      <c r="GMJ21" s="203"/>
      <c r="GMK21" s="203"/>
      <c r="GML21" s="203"/>
      <c r="GMM21" s="203"/>
      <c r="GMN21" s="203"/>
      <c r="GMO21" s="203"/>
      <c r="GMP21" s="203"/>
      <c r="GMQ21" s="203"/>
      <c r="GMR21" s="203"/>
      <c r="GMS21" s="203"/>
      <c r="GMT21" s="203"/>
      <c r="GMU21" s="203"/>
      <c r="GMV21" s="203"/>
      <c r="GMW21" s="203"/>
      <c r="GMX21" s="203"/>
      <c r="GMY21" s="203"/>
      <c r="GMZ21" s="203"/>
      <c r="GNA21" s="203"/>
      <c r="GNB21" s="203"/>
      <c r="GNC21" s="203"/>
      <c r="GND21" s="203"/>
      <c r="GNE21" s="203"/>
      <c r="GNF21" s="203"/>
      <c r="GNG21" s="203"/>
      <c r="GNH21" s="203"/>
      <c r="GNI21" s="203"/>
      <c r="GNJ21" s="203"/>
      <c r="GNK21" s="203"/>
      <c r="GNL21" s="203"/>
      <c r="GNM21" s="203"/>
      <c r="GNN21" s="203"/>
      <c r="GNO21" s="203"/>
      <c r="GNP21" s="203"/>
      <c r="GNQ21" s="203"/>
      <c r="GNR21" s="203"/>
      <c r="GNS21" s="203"/>
      <c r="GNT21" s="203"/>
      <c r="GNU21" s="203"/>
      <c r="GNV21" s="203"/>
      <c r="GNW21" s="203"/>
      <c r="GNX21" s="203"/>
      <c r="GNY21" s="203"/>
      <c r="GNZ21" s="203"/>
      <c r="GOA21" s="203"/>
      <c r="GOB21" s="203"/>
      <c r="GOC21" s="203"/>
      <c r="GOD21" s="203"/>
      <c r="GOE21" s="203"/>
      <c r="GOF21" s="203"/>
      <c r="GOG21" s="203"/>
      <c r="GOH21" s="203"/>
      <c r="GOI21" s="203"/>
      <c r="GOJ21" s="203"/>
      <c r="GOK21" s="203"/>
      <c r="GOL21" s="203"/>
      <c r="GOM21" s="203"/>
      <c r="GON21" s="203"/>
      <c r="GOO21" s="203"/>
      <c r="GOP21" s="203"/>
      <c r="GOQ21" s="203"/>
      <c r="GOR21" s="203"/>
      <c r="GOS21" s="203"/>
      <c r="GOT21" s="203"/>
      <c r="GOU21" s="203"/>
      <c r="GOV21" s="203"/>
      <c r="GOW21" s="203"/>
      <c r="GOX21" s="203"/>
      <c r="GOY21" s="203"/>
      <c r="GOZ21" s="203"/>
      <c r="GPA21" s="203"/>
      <c r="GPB21" s="203"/>
      <c r="GPC21" s="203"/>
      <c r="GPD21" s="203"/>
      <c r="GPE21" s="203"/>
      <c r="GPF21" s="203"/>
      <c r="GPG21" s="203"/>
      <c r="GPH21" s="203"/>
      <c r="GPI21" s="203"/>
      <c r="GPJ21" s="203"/>
      <c r="GPK21" s="203"/>
      <c r="GPL21" s="203"/>
      <c r="GPM21" s="203"/>
      <c r="GPN21" s="203"/>
      <c r="GPO21" s="203"/>
      <c r="GPP21" s="203"/>
      <c r="GPQ21" s="203"/>
      <c r="GPR21" s="203"/>
      <c r="GPS21" s="203"/>
      <c r="GPT21" s="203"/>
      <c r="GPU21" s="203"/>
      <c r="GPV21" s="203"/>
      <c r="GPW21" s="203"/>
      <c r="GPX21" s="203"/>
      <c r="GPY21" s="203"/>
      <c r="GPZ21" s="203"/>
      <c r="GQA21" s="203"/>
      <c r="GQB21" s="203"/>
      <c r="GQC21" s="203"/>
      <c r="GQD21" s="203"/>
      <c r="GQE21" s="203"/>
      <c r="GQF21" s="203"/>
      <c r="GQG21" s="203"/>
      <c r="GQH21" s="203"/>
      <c r="GQI21" s="203"/>
      <c r="GQJ21" s="203"/>
      <c r="GQK21" s="203"/>
      <c r="GQL21" s="203"/>
      <c r="GQM21" s="203"/>
      <c r="GQN21" s="203"/>
      <c r="GQO21" s="203"/>
      <c r="GQP21" s="203"/>
      <c r="GQQ21" s="203"/>
      <c r="GQR21" s="203"/>
      <c r="GQS21" s="203"/>
      <c r="GQT21" s="203"/>
      <c r="GQU21" s="203"/>
      <c r="GQV21" s="203"/>
      <c r="GQW21" s="203"/>
      <c r="GQX21" s="203"/>
      <c r="GQY21" s="203"/>
      <c r="GQZ21" s="203"/>
      <c r="GRA21" s="203"/>
      <c r="GRB21" s="203"/>
      <c r="GRC21" s="203"/>
      <c r="GRD21" s="203"/>
      <c r="GRE21" s="203"/>
      <c r="GRF21" s="203"/>
      <c r="GRG21" s="203"/>
      <c r="GRH21" s="203"/>
      <c r="GRI21" s="203"/>
      <c r="GRJ21" s="203"/>
      <c r="GRK21" s="203"/>
      <c r="GRL21" s="203"/>
      <c r="GRM21" s="203"/>
      <c r="GRN21" s="203"/>
      <c r="GRO21" s="203"/>
      <c r="GRP21" s="203"/>
      <c r="GRQ21" s="203"/>
      <c r="GRR21" s="203"/>
      <c r="GRS21" s="203"/>
      <c r="GRT21" s="203"/>
      <c r="GRU21" s="203"/>
      <c r="GRV21" s="203"/>
      <c r="GRW21" s="203"/>
      <c r="GRX21" s="203"/>
      <c r="GRY21" s="203"/>
      <c r="GRZ21" s="203"/>
      <c r="GSA21" s="203"/>
      <c r="GSB21" s="203"/>
      <c r="GSC21" s="203"/>
      <c r="GSD21" s="203"/>
      <c r="GSE21" s="203"/>
      <c r="GSF21" s="203"/>
      <c r="GSG21" s="203"/>
      <c r="GSH21" s="203"/>
      <c r="GSI21" s="203"/>
      <c r="GSJ21" s="203"/>
      <c r="GSK21" s="203"/>
      <c r="GSL21" s="203"/>
      <c r="GSM21" s="203"/>
      <c r="GSN21" s="203"/>
      <c r="GSO21" s="203"/>
      <c r="GSP21" s="203"/>
      <c r="GSQ21" s="203"/>
      <c r="GSR21" s="203"/>
      <c r="GSS21" s="203"/>
      <c r="GST21" s="203"/>
      <c r="GSU21" s="203"/>
      <c r="GSV21" s="203"/>
      <c r="GSW21" s="203"/>
      <c r="GSX21" s="203"/>
      <c r="GSY21" s="203"/>
      <c r="GSZ21" s="203"/>
      <c r="GTA21" s="203"/>
      <c r="GTB21" s="203"/>
      <c r="GTC21" s="203"/>
      <c r="GTD21" s="203"/>
      <c r="GTE21" s="203"/>
      <c r="GTF21" s="203"/>
      <c r="GTG21" s="203"/>
      <c r="GTH21" s="203"/>
      <c r="GTI21" s="203"/>
      <c r="GTJ21" s="203"/>
      <c r="GTK21" s="203"/>
      <c r="GTL21" s="203"/>
      <c r="GTM21" s="203"/>
      <c r="GTN21" s="203"/>
      <c r="GTO21" s="203"/>
      <c r="GTP21" s="203"/>
      <c r="GTQ21" s="203"/>
      <c r="GTR21" s="203"/>
      <c r="GTS21" s="203"/>
      <c r="GTT21" s="203"/>
      <c r="GTU21" s="203"/>
      <c r="GTV21" s="203"/>
      <c r="GTW21" s="203"/>
      <c r="GTX21" s="203"/>
      <c r="GTY21" s="203"/>
      <c r="GTZ21" s="203"/>
      <c r="GUA21" s="203"/>
      <c r="GUB21" s="203"/>
      <c r="GUC21" s="203"/>
      <c r="GUD21" s="203"/>
      <c r="GUE21" s="203"/>
      <c r="GUF21" s="203"/>
      <c r="GUG21" s="203"/>
      <c r="GUH21" s="203"/>
      <c r="GUI21" s="203"/>
      <c r="GUJ21" s="203"/>
      <c r="GUK21" s="203"/>
      <c r="GUL21" s="203"/>
      <c r="GUM21" s="203"/>
      <c r="GUN21" s="203"/>
      <c r="GUO21" s="203"/>
      <c r="GUP21" s="203"/>
      <c r="GUQ21" s="203"/>
      <c r="GUR21" s="203"/>
      <c r="GUS21" s="203"/>
      <c r="GUT21" s="203"/>
      <c r="GUU21" s="203"/>
      <c r="GUV21" s="203"/>
      <c r="GUW21" s="203"/>
      <c r="GUX21" s="203"/>
      <c r="GUY21" s="203"/>
      <c r="GUZ21" s="203"/>
      <c r="GVA21" s="203"/>
      <c r="GVB21" s="203"/>
      <c r="GVC21" s="203"/>
      <c r="GVD21" s="203"/>
      <c r="GVE21" s="203"/>
      <c r="GVF21" s="203"/>
      <c r="GVG21" s="203"/>
      <c r="GVH21" s="203"/>
      <c r="GVI21" s="203"/>
      <c r="GVJ21" s="203"/>
      <c r="GVK21" s="203"/>
      <c r="GVL21" s="203"/>
      <c r="GVM21" s="203"/>
      <c r="GVN21" s="203"/>
      <c r="GVO21" s="203"/>
      <c r="GVP21" s="203"/>
      <c r="GVQ21" s="203"/>
      <c r="GVR21" s="203"/>
      <c r="GVS21" s="203"/>
      <c r="GVT21" s="203"/>
      <c r="GVU21" s="203"/>
      <c r="GVV21" s="203"/>
      <c r="GVW21" s="203"/>
      <c r="GVX21" s="203"/>
      <c r="GVY21" s="203"/>
      <c r="GVZ21" s="203"/>
      <c r="GWA21" s="203"/>
      <c r="GWB21" s="203"/>
      <c r="GWC21" s="203"/>
      <c r="GWD21" s="203"/>
      <c r="GWE21" s="203"/>
      <c r="GWF21" s="203"/>
      <c r="GWG21" s="203"/>
      <c r="GWH21" s="203"/>
      <c r="GWI21" s="203"/>
      <c r="GWJ21" s="203"/>
      <c r="GWK21" s="203"/>
      <c r="GWL21" s="203"/>
      <c r="GWM21" s="203"/>
      <c r="GWN21" s="203"/>
      <c r="GWO21" s="203"/>
      <c r="GWP21" s="203"/>
      <c r="GWQ21" s="203"/>
      <c r="GWR21" s="203"/>
      <c r="GWS21" s="203"/>
      <c r="GWT21" s="203"/>
      <c r="GWU21" s="203"/>
      <c r="GWV21" s="203"/>
      <c r="GWW21" s="203"/>
      <c r="GWX21" s="203"/>
      <c r="GWY21" s="203"/>
      <c r="GWZ21" s="203"/>
      <c r="GXA21" s="203"/>
      <c r="GXB21" s="203"/>
      <c r="GXC21" s="203"/>
      <c r="GXD21" s="203"/>
      <c r="GXE21" s="203"/>
      <c r="GXF21" s="203"/>
      <c r="GXG21" s="203"/>
      <c r="GXH21" s="203"/>
      <c r="GXI21" s="203"/>
      <c r="GXJ21" s="203"/>
      <c r="GXK21" s="203"/>
      <c r="GXL21" s="203"/>
      <c r="GXM21" s="203"/>
      <c r="GXN21" s="203"/>
      <c r="GXO21" s="203"/>
      <c r="GXP21" s="203"/>
      <c r="GXQ21" s="203"/>
      <c r="GXR21" s="203"/>
      <c r="GXS21" s="203"/>
      <c r="GXT21" s="203"/>
      <c r="GXU21" s="203"/>
      <c r="GXV21" s="203"/>
      <c r="GXW21" s="203"/>
      <c r="GXX21" s="203"/>
      <c r="GXY21" s="203"/>
      <c r="GXZ21" s="203"/>
      <c r="GYA21" s="203"/>
      <c r="GYB21" s="203"/>
      <c r="GYC21" s="203"/>
      <c r="GYD21" s="203"/>
      <c r="GYE21" s="203"/>
      <c r="GYF21" s="203"/>
      <c r="GYG21" s="203"/>
      <c r="GYH21" s="203"/>
      <c r="GYI21" s="203"/>
      <c r="GYJ21" s="203"/>
      <c r="GYK21" s="203"/>
      <c r="GYL21" s="203"/>
      <c r="GYM21" s="203"/>
      <c r="GYN21" s="203"/>
      <c r="GYO21" s="203"/>
      <c r="GYP21" s="203"/>
      <c r="GYQ21" s="203"/>
      <c r="GYR21" s="203"/>
      <c r="GYS21" s="203"/>
      <c r="GYT21" s="203"/>
      <c r="GYU21" s="203"/>
      <c r="GYV21" s="203"/>
      <c r="GYW21" s="203"/>
      <c r="GYX21" s="203"/>
      <c r="GYY21" s="203"/>
      <c r="GYZ21" s="203"/>
      <c r="GZA21" s="203"/>
      <c r="GZB21" s="203"/>
      <c r="GZC21" s="203"/>
      <c r="GZD21" s="203"/>
      <c r="GZE21" s="203"/>
      <c r="GZF21" s="203"/>
      <c r="GZG21" s="203"/>
      <c r="GZH21" s="203"/>
      <c r="GZI21" s="203"/>
      <c r="GZJ21" s="203"/>
      <c r="GZK21" s="203"/>
      <c r="GZL21" s="203"/>
      <c r="GZM21" s="203"/>
      <c r="GZN21" s="203"/>
      <c r="GZO21" s="203"/>
      <c r="GZP21" s="203"/>
      <c r="GZQ21" s="203"/>
      <c r="GZR21" s="203"/>
      <c r="GZS21" s="203"/>
      <c r="GZT21" s="203"/>
      <c r="GZU21" s="203"/>
      <c r="GZV21" s="203"/>
      <c r="GZW21" s="203"/>
      <c r="GZX21" s="203"/>
      <c r="GZY21" s="203"/>
      <c r="GZZ21" s="203"/>
      <c r="HAA21" s="203"/>
      <c r="HAB21" s="203"/>
      <c r="HAC21" s="203"/>
      <c r="HAD21" s="203"/>
      <c r="HAE21" s="203"/>
      <c r="HAF21" s="203"/>
      <c r="HAG21" s="203"/>
      <c r="HAH21" s="203"/>
      <c r="HAI21" s="203"/>
      <c r="HAJ21" s="203"/>
      <c r="HAK21" s="203"/>
      <c r="HAL21" s="203"/>
      <c r="HAM21" s="203"/>
      <c r="HAN21" s="203"/>
      <c r="HAO21" s="203"/>
      <c r="HAP21" s="203"/>
      <c r="HAQ21" s="203"/>
      <c r="HAR21" s="203"/>
      <c r="HAS21" s="203"/>
      <c r="HAT21" s="203"/>
      <c r="HAU21" s="203"/>
      <c r="HAV21" s="203"/>
      <c r="HAW21" s="203"/>
      <c r="HAX21" s="203"/>
      <c r="HAY21" s="203"/>
      <c r="HAZ21" s="203"/>
      <c r="HBA21" s="203"/>
      <c r="HBB21" s="203"/>
      <c r="HBC21" s="203"/>
      <c r="HBD21" s="203"/>
      <c r="HBE21" s="203"/>
      <c r="HBF21" s="203"/>
      <c r="HBG21" s="203"/>
      <c r="HBH21" s="203"/>
      <c r="HBI21" s="203"/>
      <c r="HBJ21" s="203"/>
      <c r="HBK21" s="203"/>
      <c r="HBL21" s="203"/>
      <c r="HBM21" s="203"/>
      <c r="HBN21" s="203"/>
      <c r="HBO21" s="203"/>
      <c r="HBP21" s="203"/>
      <c r="HBQ21" s="203"/>
      <c r="HBR21" s="203"/>
      <c r="HBS21" s="203"/>
      <c r="HBT21" s="203"/>
      <c r="HBU21" s="203"/>
      <c r="HBV21" s="203"/>
      <c r="HBW21" s="203"/>
      <c r="HBX21" s="203"/>
      <c r="HBY21" s="203"/>
      <c r="HBZ21" s="203"/>
      <c r="HCA21" s="203"/>
      <c r="HCB21" s="203"/>
      <c r="HCC21" s="203"/>
      <c r="HCD21" s="203"/>
      <c r="HCE21" s="203"/>
      <c r="HCF21" s="203"/>
      <c r="HCG21" s="203"/>
      <c r="HCH21" s="203"/>
      <c r="HCI21" s="203"/>
      <c r="HCJ21" s="203"/>
      <c r="HCK21" s="203"/>
      <c r="HCL21" s="203"/>
      <c r="HCM21" s="203"/>
      <c r="HCN21" s="203"/>
      <c r="HCO21" s="203"/>
      <c r="HCP21" s="203"/>
      <c r="HCQ21" s="203"/>
      <c r="HCR21" s="203"/>
      <c r="HCS21" s="203"/>
      <c r="HCT21" s="203"/>
      <c r="HCU21" s="203"/>
      <c r="HCV21" s="203"/>
      <c r="HCW21" s="203"/>
      <c r="HCX21" s="203"/>
      <c r="HCY21" s="203"/>
      <c r="HCZ21" s="203"/>
      <c r="HDA21" s="203"/>
      <c r="HDB21" s="203"/>
      <c r="HDC21" s="203"/>
      <c r="HDD21" s="203"/>
      <c r="HDE21" s="203"/>
      <c r="HDF21" s="203"/>
      <c r="HDG21" s="203"/>
      <c r="HDH21" s="203"/>
      <c r="HDI21" s="203"/>
      <c r="HDJ21" s="203"/>
      <c r="HDK21" s="203"/>
      <c r="HDL21" s="203"/>
      <c r="HDM21" s="203"/>
      <c r="HDN21" s="203"/>
      <c r="HDO21" s="203"/>
      <c r="HDP21" s="203"/>
      <c r="HDQ21" s="203"/>
      <c r="HDR21" s="203"/>
      <c r="HDS21" s="203"/>
      <c r="HDT21" s="203"/>
      <c r="HDU21" s="203"/>
      <c r="HDV21" s="203"/>
      <c r="HDW21" s="203"/>
      <c r="HDX21" s="203"/>
      <c r="HDY21" s="203"/>
      <c r="HDZ21" s="203"/>
      <c r="HEA21" s="203"/>
      <c r="HEB21" s="203"/>
      <c r="HEC21" s="203"/>
      <c r="HED21" s="203"/>
      <c r="HEE21" s="203"/>
      <c r="HEF21" s="203"/>
      <c r="HEG21" s="203"/>
      <c r="HEH21" s="203"/>
      <c r="HEI21" s="203"/>
      <c r="HEJ21" s="203"/>
      <c r="HEK21" s="203"/>
      <c r="HEL21" s="203"/>
      <c r="HEM21" s="203"/>
      <c r="HEN21" s="203"/>
      <c r="HEO21" s="203"/>
      <c r="HEP21" s="203"/>
      <c r="HEQ21" s="203"/>
      <c r="HER21" s="203"/>
      <c r="HES21" s="203"/>
      <c r="HET21" s="203"/>
      <c r="HEU21" s="203"/>
      <c r="HEV21" s="203"/>
      <c r="HEW21" s="203"/>
      <c r="HEX21" s="203"/>
      <c r="HEY21" s="203"/>
      <c r="HEZ21" s="203"/>
      <c r="HFA21" s="203"/>
      <c r="HFB21" s="203"/>
      <c r="HFC21" s="203"/>
      <c r="HFD21" s="203"/>
      <c r="HFE21" s="203"/>
      <c r="HFF21" s="203"/>
      <c r="HFG21" s="203"/>
      <c r="HFH21" s="203"/>
      <c r="HFI21" s="203"/>
      <c r="HFJ21" s="203"/>
      <c r="HFK21" s="203"/>
      <c r="HFL21" s="203"/>
      <c r="HFM21" s="203"/>
      <c r="HFN21" s="203"/>
      <c r="HFO21" s="203"/>
      <c r="HFP21" s="203"/>
      <c r="HFQ21" s="203"/>
      <c r="HFR21" s="203"/>
      <c r="HFS21" s="203"/>
      <c r="HFT21" s="203"/>
      <c r="HFU21" s="203"/>
      <c r="HFV21" s="203"/>
      <c r="HFW21" s="203"/>
      <c r="HFX21" s="203"/>
      <c r="HFY21" s="203"/>
      <c r="HFZ21" s="203"/>
      <c r="HGA21" s="203"/>
      <c r="HGB21" s="203"/>
      <c r="HGC21" s="203"/>
      <c r="HGD21" s="203"/>
      <c r="HGE21" s="203"/>
      <c r="HGF21" s="203"/>
      <c r="HGG21" s="203"/>
      <c r="HGH21" s="203"/>
      <c r="HGI21" s="203"/>
      <c r="HGJ21" s="203"/>
      <c r="HGK21" s="203"/>
      <c r="HGL21" s="203"/>
      <c r="HGM21" s="203"/>
      <c r="HGN21" s="203"/>
      <c r="HGO21" s="203"/>
      <c r="HGP21" s="203"/>
      <c r="HGQ21" s="203"/>
      <c r="HGR21" s="203"/>
      <c r="HGS21" s="203"/>
      <c r="HGT21" s="203"/>
      <c r="HGU21" s="203"/>
      <c r="HGV21" s="203"/>
      <c r="HGW21" s="203"/>
      <c r="HGX21" s="203"/>
      <c r="HGY21" s="203"/>
      <c r="HGZ21" s="203"/>
      <c r="HHA21" s="203"/>
      <c r="HHB21" s="203"/>
      <c r="HHC21" s="203"/>
      <c r="HHD21" s="203"/>
      <c r="HHE21" s="203"/>
      <c r="HHF21" s="203"/>
      <c r="HHG21" s="203"/>
      <c r="HHH21" s="203"/>
      <c r="HHI21" s="203"/>
      <c r="HHJ21" s="203"/>
      <c r="HHK21" s="203"/>
      <c r="HHL21" s="203"/>
      <c r="HHM21" s="203"/>
      <c r="HHN21" s="203"/>
      <c r="HHO21" s="203"/>
      <c r="HHP21" s="203"/>
      <c r="HHQ21" s="203"/>
      <c r="HHR21" s="203"/>
      <c r="HHS21" s="203"/>
      <c r="HHT21" s="203"/>
      <c r="HHU21" s="203"/>
      <c r="HHV21" s="203"/>
      <c r="HHW21" s="203"/>
      <c r="HHX21" s="203"/>
      <c r="HHY21" s="203"/>
      <c r="HHZ21" s="203"/>
      <c r="HIA21" s="203"/>
      <c r="HIB21" s="203"/>
      <c r="HIC21" s="203"/>
      <c r="HID21" s="203"/>
      <c r="HIE21" s="203"/>
      <c r="HIF21" s="203"/>
      <c r="HIG21" s="203"/>
      <c r="HIH21" s="203"/>
      <c r="HII21" s="203"/>
      <c r="HIJ21" s="203"/>
      <c r="HIK21" s="203"/>
      <c r="HIL21" s="203"/>
      <c r="HIM21" s="203"/>
      <c r="HIN21" s="203"/>
      <c r="HIO21" s="203"/>
      <c r="HIP21" s="203"/>
      <c r="HIQ21" s="203"/>
      <c r="HIR21" s="203"/>
      <c r="HIS21" s="203"/>
      <c r="HIT21" s="203"/>
      <c r="HIU21" s="203"/>
      <c r="HIV21" s="203"/>
      <c r="HIW21" s="203"/>
      <c r="HIX21" s="203"/>
      <c r="HIY21" s="203"/>
      <c r="HIZ21" s="203"/>
      <c r="HJA21" s="203"/>
      <c r="HJB21" s="203"/>
      <c r="HJC21" s="203"/>
      <c r="HJD21" s="203"/>
      <c r="HJE21" s="203"/>
      <c r="HJF21" s="203"/>
      <c r="HJG21" s="203"/>
      <c r="HJH21" s="203"/>
      <c r="HJI21" s="203"/>
      <c r="HJJ21" s="203"/>
      <c r="HJK21" s="203"/>
      <c r="HJL21" s="203"/>
      <c r="HJM21" s="203"/>
      <c r="HJN21" s="203"/>
      <c r="HJO21" s="203"/>
      <c r="HJP21" s="203"/>
      <c r="HJQ21" s="203"/>
      <c r="HJR21" s="203"/>
      <c r="HJS21" s="203"/>
      <c r="HJT21" s="203"/>
      <c r="HJU21" s="203"/>
      <c r="HJV21" s="203"/>
      <c r="HJW21" s="203"/>
      <c r="HJX21" s="203"/>
      <c r="HJY21" s="203"/>
      <c r="HJZ21" s="203"/>
      <c r="HKA21" s="203"/>
      <c r="HKB21" s="203"/>
      <c r="HKC21" s="203"/>
      <c r="HKD21" s="203"/>
      <c r="HKE21" s="203"/>
      <c r="HKF21" s="203"/>
      <c r="HKG21" s="203"/>
      <c r="HKH21" s="203"/>
      <c r="HKI21" s="203"/>
      <c r="HKJ21" s="203"/>
      <c r="HKK21" s="203"/>
      <c r="HKL21" s="203"/>
      <c r="HKM21" s="203"/>
      <c r="HKN21" s="203"/>
      <c r="HKO21" s="203"/>
      <c r="HKP21" s="203"/>
      <c r="HKQ21" s="203"/>
      <c r="HKR21" s="203"/>
      <c r="HKS21" s="203"/>
      <c r="HKT21" s="203"/>
      <c r="HKU21" s="203"/>
      <c r="HKV21" s="203"/>
      <c r="HKW21" s="203"/>
      <c r="HKX21" s="203"/>
      <c r="HKY21" s="203"/>
      <c r="HKZ21" s="203"/>
      <c r="HLA21" s="203"/>
      <c r="HLB21" s="203"/>
      <c r="HLC21" s="203"/>
      <c r="HLD21" s="203"/>
      <c r="HLE21" s="203"/>
      <c r="HLF21" s="203"/>
      <c r="HLG21" s="203"/>
      <c r="HLH21" s="203"/>
      <c r="HLI21" s="203"/>
      <c r="HLJ21" s="203"/>
      <c r="HLK21" s="203"/>
      <c r="HLL21" s="203"/>
      <c r="HLM21" s="203"/>
      <c r="HLN21" s="203"/>
      <c r="HLO21" s="203"/>
      <c r="HLP21" s="203"/>
      <c r="HLQ21" s="203"/>
      <c r="HLR21" s="203"/>
      <c r="HLS21" s="203"/>
      <c r="HLT21" s="203"/>
      <c r="HLU21" s="203"/>
      <c r="HLV21" s="203"/>
      <c r="HLW21" s="203"/>
      <c r="HLX21" s="203"/>
      <c r="HLY21" s="203"/>
      <c r="HLZ21" s="203"/>
      <c r="HMA21" s="203"/>
      <c r="HMB21" s="203"/>
      <c r="HMC21" s="203"/>
      <c r="HMD21" s="203"/>
      <c r="HME21" s="203"/>
      <c r="HMF21" s="203"/>
      <c r="HMG21" s="203"/>
      <c r="HMH21" s="203"/>
      <c r="HMI21" s="203"/>
      <c r="HMJ21" s="203"/>
      <c r="HMK21" s="203"/>
      <c r="HML21" s="203"/>
      <c r="HMM21" s="203"/>
      <c r="HMN21" s="203"/>
      <c r="HMO21" s="203"/>
      <c r="HMP21" s="203"/>
      <c r="HMQ21" s="203"/>
      <c r="HMR21" s="203"/>
      <c r="HMS21" s="203"/>
      <c r="HMT21" s="203"/>
      <c r="HMU21" s="203"/>
      <c r="HMV21" s="203"/>
      <c r="HMW21" s="203"/>
      <c r="HMX21" s="203"/>
      <c r="HMY21" s="203"/>
      <c r="HMZ21" s="203"/>
      <c r="HNA21" s="203"/>
      <c r="HNB21" s="203"/>
      <c r="HNC21" s="203"/>
      <c r="HND21" s="203"/>
      <c r="HNE21" s="203"/>
      <c r="HNF21" s="203"/>
      <c r="HNG21" s="203"/>
      <c r="HNH21" s="203"/>
      <c r="HNI21" s="203"/>
      <c r="HNJ21" s="203"/>
      <c r="HNK21" s="203"/>
      <c r="HNL21" s="203"/>
      <c r="HNM21" s="203"/>
      <c r="HNN21" s="203"/>
      <c r="HNO21" s="203"/>
      <c r="HNP21" s="203"/>
      <c r="HNQ21" s="203"/>
      <c r="HNR21" s="203"/>
      <c r="HNS21" s="203"/>
      <c r="HNT21" s="203"/>
      <c r="HNU21" s="203"/>
      <c r="HNV21" s="203"/>
      <c r="HNW21" s="203"/>
      <c r="HNX21" s="203"/>
      <c r="HNY21" s="203"/>
      <c r="HNZ21" s="203"/>
      <c r="HOA21" s="203"/>
      <c r="HOB21" s="203"/>
      <c r="HOC21" s="203"/>
      <c r="HOD21" s="203"/>
      <c r="HOE21" s="203"/>
      <c r="HOF21" s="203"/>
      <c r="HOG21" s="203"/>
      <c r="HOH21" s="203"/>
      <c r="HOI21" s="203"/>
      <c r="HOJ21" s="203"/>
      <c r="HOK21" s="203"/>
      <c r="HOL21" s="203"/>
      <c r="HOM21" s="203"/>
      <c r="HON21" s="203"/>
      <c r="HOO21" s="203"/>
      <c r="HOP21" s="203"/>
      <c r="HOQ21" s="203"/>
      <c r="HOR21" s="203"/>
      <c r="HOS21" s="203"/>
      <c r="HOT21" s="203"/>
      <c r="HOU21" s="203"/>
      <c r="HOV21" s="203"/>
      <c r="HOW21" s="203"/>
      <c r="HOX21" s="203"/>
      <c r="HOY21" s="203"/>
      <c r="HOZ21" s="203"/>
      <c r="HPA21" s="203"/>
      <c r="HPB21" s="203"/>
      <c r="HPC21" s="203"/>
      <c r="HPD21" s="203"/>
      <c r="HPE21" s="203"/>
      <c r="HPF21" s="203"/>
      <c r="HPG21" s="203"/>
      <c r="HPH21" s="203"/>
      <c r="HPI21" s="203"/>
      <c r="HPJ21" s="203"/>
      <c r="HPK21" s="203"/>
      <c r="HPL21" s="203"/>
      <c r="HPM21" s="203"/>
      <c r="HPN21" s="203"/>
      <c r="HPO21" s="203"/>
      <c r="HPP21" s="203"/>
      <c r="HPQ21" s="203"/>
      <c r="HPR21" s="203"/>
      <c r="HPS21" s="203"/>
      <c r="HPT21" s="203"/>
      <c r="HPU21" s="203"/>
      <c r="HPV21" s="203"/>
      <c r="HPW21" s="203"/>
      <c r="HPX21" s="203"/>
      <c r="HPY21" s="203"/>
      <c r="HPZ21" s="203"/>
      <c r="HQA21" s="203"/>
      <c r="HQB21" s="203"/>
      <c r="HQC21" s="203"/>
      <c r="HQD21" s="203"/>
      <c r="HQE21" s="203"/>
      <c r="HQF21" s="203"/>
      <c r="HQG21" s="203"/>
      <c r="HQH21" s="203"/>
      <c r="HQI21" s="203"/>
      <c r="HQJ21" s="203"/>
      <c r="HQK21" s="203"/>
      <c r="HQL21" s="203"/>
      <c r="HQM21" s="203"/>
      <c r="HQN21" s="203"/>
      <c r="HQO21" s="203"/>
      <c r="HQP21" s="203"/>
      <c r="HQQ21" s="203"/>
      <c r="HQR21" s="203"/>
      <c r="HQS21" s="203"/>
      <c r="HQT21" s="203"/>
      <c r="HQU21" s="203"/>
      <c r="HQV21" s="203"/>
      <c r="HQW21" s="203"/>
      <c r="HQX21" s="203"/>
      <c r="HQY21" s="203"/>
      <c r="HQZ21" s="203"/>
      <c r="HRA21" s="203"/>
      <c r="HRB21" s="203"/>
      <c r="HRC21" s="203"/>
      <c r="HRD21" s="203"/>
      <c r="HRE21" s="203"/>
      <c r="HRF21" s="203"/>
      <c r="HRG21" s="203"/>
      <c r="HRH21" s="203"/>
      <c r="HRI21" s="203"/>
      <c r="HRJ21" s="203"/>
      <c r="HRK21" s="203"/>
      <c r="HRL21" s="203"/>
      <c r="HRM21" s="203"/>
      <c r="HRN21" s="203"/>
      <c r="HRO21" s="203"/>
      <c r="HRP21" s="203"/>
      <c r="HRQ21" s="203"/>
      <c r="HRR21" s="203"/>
      <c r="HRS21" s="203"/>
      <c r="HRT21" s="203"/>
      <c r="HRU21" s="203"/>
      <c r="HRV21" s="203"/>
      <c r="HRW21" s="203"/>
      <c r="HRX21" s="203"/>
      <c r="HRY21" s="203"/>
      <c r="HRZ21" s="203"/>
      <c r="HSA21" s="203"/>
      <c r="HSB21" s="203"/>
      <c r="HSC21" s="203"/>
      <c r="HSD21" s="203"/>
      <c r="HSE21" s="203"/>
      <c r="HSF21" s="203"/>
      <c r="HSG21" s="203"/>
      <c r="HSH21" s="203"/>
      <c r="HSI21" s="203"/>
      <c r="HSJ21" s="203"/>
      <c r="HSK21" s="203"/>
      <c r="HSL21" s="203"/>
      <c r="HSM21" s="203"/>
      <c r="HSN21" s="203"/>
      <c r="HSO21" s="203"/>
      <c r="HSP21" s="203"/>
      <c r="HSQ21" s="203"/>
      <c r="HSR21" s="203"/>
      <c r="HSS21" s="203"/>
      <c r="HST21" s="203"/>
      <c r="HSU21" s="203"/>
      <c r="HSV21" s="203"/>
      <c r="HSW21" s="203"/>
      <c r="HSX21" s="203"/>
      <c r="HSY21" s="203"/>
      <c r="HSZ21" s="203"/>
      <c r="HTA21" s="203"/>
      <c r="HTB21" s="203"/>
      <c r="HTC21" s="203"/>
      <c r="HTD21" s="203"/>
      <c r="HTE21" s="203"/>
      <c r="HTF21" s="203"/>
      <c r="HTG21" s="203"/>
      <c r="HTH21" s="203"/>
      <c r="HTI21" s="203"/>
      <c r="HTJ21" s="203"/>
      <c r="HTK21" s="203"/>
      <c r="HTL21" s="203"/>
      <c r="HTM21" s="203"/>
      <c r="HTN21" s="203"/>
      <c r="HTO21" s="203"/>
      <c r="HTP21" s="203"/>
      <c r="HTQ21" s="203"/>
      <c r="HTR21" s="203"/>
      <c r="HTS21" s="203"/>
      <c r="HTT21" s="203"/>
      <c r="HTU21" s="203"/>
      <c r="HTV21" s="203"/>
      <c r="HTW21" s="203"/>
      <c r="HTX21" s="203"/>
      <c r="HTY21" s="203"/>
      <c r="HTZ21" s="203"/>
      <c r="HUA21" s="203"/>
      <c r="HUB21" s="203"/>
      <c r="HUC21" s="203"/>
      <c r="HUD21" s="203"/>
      <c r="HUE21" s="203"/>
      <c r="HUF21" s="203"/>
      <c r="HUG21" s="203"/>
      <c r="HUH21" s="203"/>
      <c r="HUI21" s="203"/>
      <c r="HUJ21" s="203"/>
      <c r="HUK21" s="203"/>
      <c r="HUL21" s="203"/>
      <c r="HUM21" s="203"/>
      <c r="HUN21" s="203"/>
      <c r="HUO21" s="203"/>
      <c r="HUP21" s="203"/>
      <c r="HUQ21" s="203"/>
      <c r="HUR21" s="203"/>
      <c r="HUS21" s="203"/>
      <c r="HUT21" s="203"/>
      <c r="HUU21" s="203"/>
      <c r="HUV21" s="203"/>
      <c r="HUW21" s="203"/>
      <c r="HUX21" s="203"/>
      <c r="HUY21" s="203"/>
      <c r="HUZ21" s="203"/>
      <c r="HVA21" s="203"/>
      <c r="HVB21" s="203"/>
      <c r="HVC21" s="203"/>
      <c r="HVD21" s="203"/>
      <c r="HVE21" s="203"/>
      <c r="HVF21" s="203"/>
      <c r="HVG21" s="203"/>
      <c r="HVH21" s="203"/>
      <c r="HVI21" s="203"/>
      <c r="HVJ21" s="203"/>
      <c r="HVK21" s="203"/>
      <c r="HVL21" s="203"/>
      <c r="HVM21" s="203"/>
      <c r="HVN21" s="203"/>
      <c r="HVO21" s="203"/>
      <c r="HVP21" s="203"/>
      <c r="HVQ21" s="203"/>
      <c r="HVR21" s="203"/>
      <c r="HVS21" s="203"/>
      <c r="HVT21" s="203"/>
      <c r="HVU21" s="203"/>
      <c r="HVV21" s="203"/>
      <c r="HVW21" s="203"/>
      <c r="HVX21" s="203"/>
      <c r="HVY21" s="203"/>
      <c r="HVZ21" s="203"/>
      <c r="HWA21" s="203"/>
      <c r="HWB21" s="203"/>
      <c r="HWC21" s="203"/>
      <c r="HWD21" s="203"/>
      <c r="HWE21" s="203"/>
      <c r="HWF21" s="203"/>
      <c r="HWG21" s="203"/>
      <c r="HWH21" s="203"/>
      <c r="HWI21" s="203"/>
      <c r="HWJ21" s="203"/>
      <c r="HWK21" s="203"/>
      <c r="HWL21" s="203"/>
      <c r="HWM21" s="203"/>
      <c r="HWN21" s="203"/>
      <c r="HWO21" s="203"/>
      <c r="HWP21" s="203"/>
      <c r="HWQ21" s="203"/>
      <c r="HWR21" s="203"/>
      <c r="HWS21" s="203"/>
      <c r="HWT21" s="203"/>
      <c r="HWU21" s="203"/>
      <c r="HWV21" s="203"/>
      <c r="HWW21" s="203"/>
      <c r="HWX21" s="203"/>
      <c r="HWY21" s="203"/>
      <c r="HWZ21" s="203"/>
      <c r="HXA21" s="203"/>
      <c r="HXB21" s="203"/>
      <c r="HXC21" s="203"/>
      <c r="HXD21" s="203"/>
      <c r="HXE21" s="203"/>
      <c r="HXF21" s="203"/>
      <c r="HXG21" s="203"/>
      <c r="HXH21" s="203"/>
      <c r="HXI21" s="203"/>
      <c r="HXJ21" s="203"/>
      <c r="HXK21" s="203"/>
      <c r="HXL21" s="203"/>
      <c r="HXM21" s="203"/>
      <c r="HXN21" s="203"/>
      <c r="HXO21" s="203"/>
      <c r="HXP21" s="203"/>
      <c r="HXQ21" s="203"/>
      <c r="HXR21" s="203"/>
      <c r="HXS21" s="203"/>
      <c r="HXT21" s="203"/>
      <c r="HXU21" s="203"/>
      <c r="HXV21" s="203"/>
      <c r="HXW21" s="203"/>
      <c r="HXX21" s="203"/>
      <c r="HXY21" s="203"/>
      <c r="HXZ21" s="203"/>
      <c r="HYA21" s="203"/>
      <c r="HYB21" s="203"/>
      <c r="HYC21" s="203"/>
      <c r="HYD21" s="203"/>
      <c r="HYE21" s="203"/>
      <c r="HYF21" s="203"/>
      <c r="HYG21" s="203"/>
      <c r="HYH21" s="203"/>
      <c r="HYI21" s="203"/>
      <c r="HYJ21" s="203"/>
      <c r="HYK21" s="203"/>
      <c r="HYL21" s="203"/>
      <c r="HYM21" s="203"/>
      <c r="HYN21" s="203"/>
      <c r="HYO21" s="203"/>
      <c r="HYP21" s="203"/>
      <c r="HYQ21" s="203"/>
      <c r="HYR21" s="203"/>
      <c r="HYS21" s="203"/>
      <c r="HYT21" s="203"/>
      <c r="HYU21" s="203"/>
      <c r="HYV21" s="203"/>
      <c r="HYW21" s="203"/>
      <c r="HYX21" s="203"/>
      <c r="HYY21" s="203"/>
      <c r="HYZ21" s="203"/>
      <c r="HZA21" s="203"/>
      <c r="HZB21" s="203"/>
      <c r="HZC21" s="203"/>
      <c r="HZD21" s="203"/>
      <c r="HZE21" s="203"/>
      <c r="HZF21" s="203"/>
      <c r="HZG21" s="203"/>
      <c r="HZH21" s="203"/>
      <c r="HZI21" s="203"/>
      <c r="HZJ21" s="203"/>
      <c r="HZK21" s="203"/>
      <c r="HZL21" s="203"/>
      <c r="HZM21" s="203"/>
      <c r="HZN21" s="203"/>
      <c r="HZO21" s="203"/>
      <c r="HZP21" s="203"/>
      <c r="HZQ21" s="203"/>
      <c r="HZR21" s="203"/>
      <c r="HZS21" s="203"/>
      <c r="HZT21" s="203"/>
      <c r="HZU21" s="203"/>
      <c r="HZV21" s="203"/>
      <c r="HZW21" s="203"/>
      <c r="HZX21" s="203"/>
      <c r="HZY21" s="203"/>
      <c r="HZZ21" s="203"/>
      <c r="IAA21" s="203"/>
      <c r="IAB21" s="203"/>
      <c r="IAC21" s="203"/>
      <c r="IAD21" s="203"/>
      <c r="IAE21" s="203"/>
      <c r="IAF21" s="203"/>
      <c r="IAG21" s="203"/>
      <c r="IAH21" s="203"/>
      <c r="IAI21" s="203"/>
      <c r="IAJ21" s="203"/>
      <c r="IAK21" s="203"/>
      <c r="IAL21" s="203"/>
      <c r="IAM21" s="203"/>
      <c r="IAN21" s="203"/>
      <c r="IAO21" s="203"/>
      <c r="IAP21" s="203"/>
      <c r="IAQ21" s="203"/>
      <c r="IAR21" s="203"/>
      <c r="IAS21" s="203"/>
      <c r="IAT21" s="203"/>
      <c r="IAU21" s="203"/>
      <c r="IAV21" s="203"/>
      <c r="IAW21" s="203"/>
      <c r="IAX21" s="203"/>
      <c r="IAY21" s="203"/>
      <c r="IAZ21" s="203"/>
      <c r="IBA21" s="203"/>
      <c r="IBB21" s="203"/>
      <c r="IBC21" s="203"/>
      <c r="IBD21" s="203"/>
      <c r="IBE21" s="203"/>
      <c r="IBF21" s="203"/>
      <c r="IBG21" s="203"/>
      <c r="IBH21" s="203"/>
      <c r="IBI21" s="203"/>
      <c r="IBJ21" s="203"/>
      <c r="IBK21" s="203"/>
      <c r="IBL21" s="203"/>
      <c r="IBM21" s="203"/>
      <c r="IBN21" s="203"/>
      <c r="IBO21" s="203"/>
      <c r="IBP21" s="203"/>
      <c r="IBQ21" s="203"/>
      <c r="IBR21" s="203"/>
      <c r="IBS21" s="203"/>
      <c r="IBT21" s="203"/>
      <c r="IBU21" s="203"/>
      <c r="IBV21" s="203"/>
      <c r="IBW21" s="203"/>
      <c r="IBX21" s="203"/>
      <c r="IBY21" s="203"/>
      <c r="IBZ21" s="203"/>
      <c r="ICA21" s="203"/>
      <c r="ICB21" s="203"/>
      <c r="ICC21" s="203"/>
      <c r="ICD21" s="203"/>
      <c r="ICE21" s="203"/>
      <c r="ICF21" s="203"/>
      <c r="ICG21" s="203"/>
      <c r="ICH21" s="203"/>
      <c r="ICI21" s="203"/>
      <c r="ICJ21" s="203"/>
      <c r="ICK21" s="203"/>
      <c r="ICL21" s="203"/>
      <c r="ICM21" s="203"/>
      <c r="ICN21" s="203"/>
      <c r="ICO21" s="203"/>
      <c r="ICP21" s="203"/>
      <c r="ICQ21" s="203"/>
      <c r="ICR21" s="203"/>
      <c r="ICS21" s="203"/>
      <c r="ICT21" s="203"/>
      <c r="ICU21" s="203"/>
      <c r="ICV21" s="203"/>
      <c r="ICW21" s="203"/>
      <c r="ICX21" s="203"/>
      <c r="ICY21" s="203"/>
      <c r="ICZ21" s="203"/>
      <c r="IDA21" s="203"/>
      <c r="IDB21" s="203"/>
      <c r="IDC21" s="203"/>
      <c r="IDD21" s="203"/>
      <c r="IDE21" s="203"/>
      <c r="IDF21" s="203"/>
      <c r="IDG21" s="203"/>
      <c r="IDH21" s="203"/>
      <c r="IDI21" s="203"/>
      <c r="IDJ21" s="203"/>
      <c r="IDK21" s="203"/>
      <c r="IDL21" s="203"/>
      <c r="IDM21" s="203"/>
      <c r="IDN21" s="203"/>
      <c r="IDO21" s="203"/>
      <c r="IDP21" s="203"/>
      <c r="IDQ21" s="203"/>
      <c r="IDR21" s="203"/>
      <c r="IDS21" s="203"/>
      <c r="IDT21" s="203"/>
      <c r="IDU21" s="203"/>
      <c r="IDV21" s="203"/>
      <c r="IDW21" s="203"/>
      <c r="IDX21" s="203"/>
      <c r="IDY21" s="203"/>
      <c r="IDZ21" s="203"/>
      <c r="IEA21" s="203"/>
      <c r="IEB21" s="203"/>
      <c r="IEC21" s="203"/>
      <c r="IED21" s="203"/>
      <c r="IEE21" s="203"/>
      <c r="IEF21" s="203"/>
      <c r="IEG21" s="203"/>
      <c r="IEH21" s="203"/>
      <c r="IEI21" s="203"/>
      <c r="IEJ21" s="203"/>
      <c r="IEK21" s="203"/>
      <c r="IEL21" s="203"/>
      <c r="IEM21" s="203"/>
      <c r="IEN21" s="203"/>
      <c r="IEO21" s="203"/>
      <c r="IEP21" s="203"/>
      <c r="IEQ21" s="203"/>
      <c r="IER21" s="203"/>
      <c r="IES21" s="203"/>
      <c r="IET21" s="203"/>
      <c r="IEU21" s="203"/>
      <c r="IEV21" s="203"/>
      <c r="IEW21" s="203"/>
      <c r="IEX21" s="203"/>
      <c r="IEY21" s="203"/>
      <c r="IEZ21" s="203"/>
      <c r="IFA21" s="203"/>
      <c r="IFB21" s="203"/>
      <c r="IFC21" s="203"/>
      <c r="IFD21" s="203"/>
      <c r="IFE21" s="203"/>
      <c r="IFF21" s="203"/>
      <c r="IFG21" s="203"/>
      <c r="IFH21" s="203"/>
      <c r="IFI21" s="203"/>
      <c r="IFJ21" s="203"/>
      <c r="IFK21" s="203"/>
      <c r="IFL21" s="203"/>
      <c r="IFM21" s="203"/>
      <c r="IFN21" s="203"/>
      <c r="IFO21" s="203"/>
      <c r="IFP21" s="203"/>
      <c r="IFQ21" s="203"/>
      <c r="IFR21" s="203"/>
      <c r="IFS21" s="203"/>
      <c r="IFT21" s="203"/>
      <c r="IFU21" s="203"/>
      <c r="IFV21" s="203"/>
      <c r="IFW21" s="203"/>
      <c r="IFX21" s="203"/>
      <c r="IFY21" s="203"/>
      <c r="IFZ21" s="203"/>
      <c r="IGA21" s="203"/>
      <c r="IGB21" s="203"/>
      <c r="IGC21" s="203"/>
      <c r="IGD21" s="203"/>
      <c r="IGE21" s="203"/>
      <c r="IGF21" s="203"/>
      <c r="IGG21" s="203"/>
      <c r="IGH21" s="203"/>
      <c r="IGI21" s="203"/>
      <c r="IGJ21" s="203"/>
      <c r="IGK21" s="203"/>
      <c r="IGL21" s="203"/>
      <c r="IGM21" s="203"/>
      <c r="IGN21" s="203"/>
      <c r="IGO21" s="203"/>
      <c r="IGP21" s="203"/>
      <c r="IGQ21" s="203"/>
      <c r="IGR21" s="203"/>
      <c r="IGS21" s="203"/>
      <c r="IGT21" s="203"/>
      <c r="IGU21" s="203"/>
      <c r="IGV21" s="203"/>
      <c r="IGW21" s="203"/>
      <c r="IGX21" s="203"/>
      <c r="IGY21" s="203"/>
      <c r="IGZ21" s="203"/>
      <c r="IHA21" s="203"/>
      <c r="IHB21" s="203"/>
      <c r="IHC21" s="203"/>
      <c r="IHD21" s="203"/>
      <c r="IHE21" s="203"/>
      <c r="IHF21" s="203"/>
      <c r="IHG21" s="203"/>
      <c r="IHH21" s="203"/>
      <c r="IHI21" s="203"/>
      <c r="IHJ21" s="203"/>
      <c r="IHK21" s="203"/>
      <c r="IHL21" s="203"/>
      <c r="IHM21" s="203"/>
      <c r="IHN21" s="203"/>
      <c r="IHO21" s="203"/>
      <c r="IHP21" s="203"/>
      <c r="IHQ21" s="203"/>
      <c r="IHR21" s="203"/>
      <c r="IHS21" s="203"/>
      <c r="IHT21" s="203"/>
      <c r="IHU21" s="203"/>
      <c r="IHV21" s="203"/>
      <c r="IHW21" s="203"/>
      <c r="IHX21" s="203"/>
      <c r="IHY21" s="203"/>
      <c r="IHZ21" s="203"/>
      <c r="IIA21" s="203"/>
      <c r="IIB21" s="203"/>
      <c r="IIC21" s="203"/>
      <c r="IID21" s="203"/>
      <c r="IIE21" s="203"/>
      <c r="IIF21" s="203"/>
      <c r="IIG21" s="203"/>
      <c r="IIH21" s="203"/>
      <c r="III21" s="203"/>
      <c r="IIJ21" s="203"/>
      <c r="IIK21" s="203"/>
      <c r="IIL21" s="203"/>
      <c r="IIM21" s="203"/>
      <c r="IIN21" s="203"/>
      <c r="IIO21" s="203"/>
      <c r="IIP21" s="203"/>
      <c r="IIQ21" s="203"/>
      <c r="IIR21" s="203"/>
      <c r="IIS21" s="203"/>
      <c r="IIT21" s="203"/>
      <c r="IIU21" s="203"/>
      <c r="IIV21" s="203"/>
      <c r="IIW21" s="203"/>
      <c r="IIX21" s="203"/>
      <c r="IIY21" s="203"/>
      <c r="IIZ21" s="203"/>
      <c r="IJA21" s="203"/>
      <c r="IJB21" s="203"/>
      <c r="IJC21" s="203"/>
      <c r="IJD21" s="203"/>
      <c r="IJE21" s="203"/>
      <c r="IJF21" s="203"/>
      <c r="IJG21" s="203"/>
      <c r="IJH21" s="203"/>
      <c r="IJI21" s="203"/>
      <c r="IJJ21" s="203"/>
      <c r="IJK21" s="203"/>
      <c r="IJL21" s="203"/>
      <c r="IJM21" s="203"/>
      <c r="IJN21" s="203"/>
      <c r="IJO21" s="203"/>
      <c r="IJP21" s="203"/>
      <c r="IJQ21" s="203"/>
      <c r="IJR21" s="203"/>
      <c r="IJS21" s="203"/>
      <c r="IJT21" s="203"/>
      <c r="IJU21" s="203"/>
      <c r="IJV21" s="203"/>
      <c r="IJW21" s="203"/>
      <c r="IJX21" s="203"/>
      <c r="IJY21" s="203"/>
      <c r="IJZ21" s="203"/>
      <c r="IKA21" s="203"/>
      <c r="IKB21" s="203"/>
      <c r="IKC21" s="203"/>
      <c r="IKD21" s="203"/>
      <c r="IKE21" s="203"/>
      <c r="IKF21" s="203"/>
      <c r="IKG21" s="203"/>
      <c r="IKH21" s="203"/>
      <c r="IKI21" s="203"/>
      <c r="IKJ21" s="203"/>
      <c r="IKK21" s="203"/>
      <c r="IKL21" s="203"/>
      <c r="IKM21" s="203"/>
      <c r="IKN21" s="203"/>
      <c r="IKO21" s="203"/>
      <c r="IKP21" s="203"/>
      <c r="IKQ21" s="203"/>
      <c r="IKR21" s="203"/>
      <c r="IKS21" s="203"/>
      <c r="IKT21" s="203"/>
      <c r="IKU21" s="203"/>
      <c r="IKV21" s="203"/>
      <c r="IKW21" s="203"/>
      <c r="IKX21" s="203"/>
      <c r="IKY21" s="203"/>
      <c r="IKZ21" s="203"/>
      <c r="ILA21" s="203"/>
      <c r="ILB21" s="203"/>
      <c r="ILC21" s="203"/>
      <c r="ILD21" s="203"/>
      <c r="ILE21" s="203"/>
      <c r="ILF21" s="203"/>
      <c r="ILG21" s="203"/>
      <c r="ILH21" s="203"/>
      <c r="ILI21" s="203"/>
      <c r="ILJ21" s="203"/>
      <c r="ILK21" s="203"/>
      <c r="ILL21" s="203"/>
      <c r="ILM21" s="203"/>
      <c r="ILN21" s="203"/>
      <c r="ILO21" s="203"/>
      <c r="ILP21" s="203"/>
      <c r="ILQ21" s="203"/>
      <c r="ILR21" s="203"/>
      <c r="ILS21" s="203"/>
      <c r="ILT21" s="203"/>
      <c r="ILU21" s="203"/>
      <c r="ILV21" s="203"/>
      <c r="ILW21" s="203"/>
      <c r="ILX21" s="203"/>
      <c r="ILY21" s="203"/>
      <c r="ILZ21" s="203"/>
      <c r="IMA21" s="203"/>
      <c r="IMB21" s="203"/>
      <c r="IMC21" s="203"/>
      <c r="IMD21" s="203"/>
      <c r="IME21" s="203"/>
      <c r="IMF21" s="203"/>
      <c r="IMG21" s="203"/>
      <c r="IMH21" s="203"/>
      <c r="IMI21" s="203"/>
      <c r="IMJ21" s="203"/>
      <c r="IMK21" s="203"/>
      <c r="IML21" s="203"/>
      <c r="IMM21" s="203"/>
      <c r="IMN21" s="203"/>
      <c r="IMO21" s="203"/>
      <c r="IMP21" s="203"/>
      <c r="IMQ21" s="203"/>
      <c r="IMR21" s="203"/>
      <c r="IMS21" s="203"/>
      <c r="IMT21" s="203"/>
      <c r="IMU21" s="203"/>
      <c r="IMV21" s="203"/>
      <c r="IMW21" s="203"/>
      <c r="IMX21" s="203"/>
      <c r="IMY21" s="203"/>
      <c r="IMZ21" s="203"/>
      <c r="INA21" s="203"/>
      <c r="INB21" s="203"/>
      <c r="INC21" s="203"/>
      <c r="IND21" s="203"/>
      <c r="INE21" s="203"/>
      <c r="INF21" s="203"/>
      <c r="ING21" s="203"/>
      <c r="INH21" s="203"/>
      <c r="INI21" s="203"/>
      <c r="INJ21" s="203"/>
      <c r="INK21" s="203"/>
      <c r="INL21" s="203"/>
      <c r="INM21" s="203"/>
      <c r="INN21" s="203"/>
      <c r="INO21" s="203"/>
      <c r="INP21" s="203"/>
      <c r="INQ21" s="203"/>
      <c r="INR21" s="203"/>
      <c r="INS21" s="203"/>
      <c r="INT21" s="203"/>
      <c r="INU21" s="203"/>
      <c r="INV21" s="203"/>
      <c r="INW21" s="203"/>
      <c r="INX21" s="203"/>
      <c r="INY21" s="203"/>
      <c r="INZ21" s="203"/>
      <c r="IOA21" s="203"/>
      <c r="IOB21" s="203"/>
      <c r="IOC21" s="203"/>
      <c r="IOD21" s="203"/>
      <c r="IOE21" s="203"/>
      <c r="IOF21" s="203"/>
      <c r="IOG21" s="203"/>
      <c r="IOH21" s="203"/>
      <c r="IOI21" s="203"/>
      <c r="IOJ21" s="203"/>
      <c r="IOK21" s="203"/>
      <c r="IOL21" s="203"/>
      <c r="IOM21" s="203"/>
      <c r="ION21" s="203"/>
      <c r="IOO21" s="203"/>
      <c r="IOP21" s="203"/>
      <c r="IOQ21" s="203"/>
      <c r="IOR21" s="203"/>
      <c r="IOS21" s="203"/>
      <c r="IOT21" s="203"/>
      <c r="IOU21" s="203"/>
      <c r="IOV21" s="203"/>
      <c r="IOW21" s="203"/>
      <c r="IOX21" s="203"/>
      <c r="IOY21" s="203"/>
      <c r="IOZ21" s="203"/>
      <c r="IPA21" s="203"/>
      <c r="IPB21" s="203"/>
      <c r="IPC21" s="203"/>
      <c r="IPD21" s="203"/>
      <c r="IPE21" s="203"/>
      <c r="IPF21" s="203"/>
      <c r="IPG21" s="203"/>
      <c r="IPH21" s="203"/>
      <c r="IPI21" s="203"/>
      <c r="IPJ21" s="203"/>
      <c r="IPK21" s="203"/>
      <c r="IPL21" s="203"/>
      <c r="IPM21" s="203"/>
      <c r="IPN21" s="203"/>
      <c r="IPO21" s="203"/>
      <c r="IPP21" s="203"/>
      <c r="IPQ21" s="203"/>
      <c r="IPR21" s="203"/>
      <c r="IPS21" s="203"/>
      <c r="IPT21" s="203"/>
      <c r="IPU21" s="203"/>
      <c r="IPV21" s="203"/>
      <c r="IPW21" s="203"/>
      <c r="IPX21" s="203"/>
      <c r="IPY21" s="203"/>
      <c r="IPZ21" s="203"/>
      <c r="IQA21" s="203"/>
      <c r="IQB21" s="203"/>
      <c r="IQC21" s="203"/>
      <c r="IQD21" s="203"/>
      <c r="IQE21" s="203"/>
      <c r="IQF21" s="203"/>
      <c r="IQG21" s="203"/>
      <c r="IQH21" s="203"/>
      <c r="IQI21" s="203"/>
      <c r="IQJ21" s="203"/>
      <c r="IQK21" s="203"/>
      <c r="IQL21" s="203"/>
      <c r="IQM21" s="203"/>
      <c r="IQN21" s="203"/>
      <c r="IQO21" s="203"/>
      <c r="IQP21" s="203"/>
      <c r="IQQ21" s="203"/>
      <c r="IQR21" s="203"/>
      <c r="IQS21" s="203"/>
      <c r="IQT21" s="203"/>
      <c r="IQU21" s="203"/>
      <c r="IQV21" s="203"/>
      <c r="IQW21" s="203"/>
      <c r="IQX21" s="203"/>
      <c r="IQY21" s="203"/>
      <c r="IQZ21" s="203"/>
      <c r="IRA21" s="203"/>
      <c r="IRB21" s="203"/>
      <c r="IRC21" s="203"/>
      <c r="IRD21" s="203"/>
      <c r="IRE21" s="203"/>
      <c r="IRF21" s="203"/>
      <c r="IRG21" s="203"/>
      <c r="IRH21" s="203"/>
      <c r="IRI21" s="203"/>
      <c r="IRJ21" s="203"/>
      <c r="IRK21" s="203"/>
      <c r="IRL21" s="203"/>
      <c r="IRM21" s="203"/>
      <c r="IRN21" s="203"/>
      <c r="IRO21" s="203"/>
      <c r="IRP21" s="203"/>
      <c r="IRQ21" s="203"/>
      <c r="IRR21" s="203"/>
      <c r="IRS21" s="203"/>
      <c r="IRT21" s="203"/>
      <c r="IRU21" s="203"/>
      <c r="IRV21" s="203"/>
      <c r="IRW21" s="203"/>
      <c r="IRX21" s="203"/>
      <c r="IRY21" s="203"/>
      <c r="IRZ21" s="203"/>
      <c r="ISA21" s="203"/>
      <c r="ISB21" s="203"/>
      <c r="ISC21" s="203"/>
      <c r="ISD21" s="203"/>
      <c r="ISE21" s="203"/>
      <c r="ISF21" s="203"/>
      <c r="ISG21" s="203"/>
      <c r="ISH21" s="203"/>
      <c r="ISI21" s="203"/>
      <c r="ISJ21" s="203"/>
      <c r="ISK21" s="203"/>
      <c r="ISL21" s="203"/>
      <c r="ISM21" s="203"/>
      <c r="ISN21" s="203"/>
      <c r="ISO21" s="203"/>
      <c r="ISP21" s="203"/>
      <c r="ISQ21" s="203"/>
      <c r="ISR21" s="203"/>
      <c r="ISS21" s="203"/>
      <c r="IST21" s="203"/>
      <c r="ISU21" s="203"/>
      <c r="ISV21" s="203"/>
      <c r="ISW21" s="203"/>
      <c r="ISX21" s="203"/>
      <c r="ISY21" s="203"/>
      <c r="ISZ21" s="203"/>
      <c r="ITA21" s="203"/>
      <c r="ITB21" s="203"/>
      <c r="ITC21" s="203"/>
      <c r="ITD21" s="203"/>
      <c r="ITE21" s="203"/>
      <c r="ITF21" s="203"/>
      <c r="ITG21" s="203"/>
      <c r="ITH21" s="203"/>
      <c r="ITI21" s="203"/>
      <c r="ITJ21" s="203"/>
      <c r="ITK21" s="203"/>
      <c r="ITL21" s="203"/>
      <c r="ITM21" s="203"/>
      <c r="ITN21" s="203"/>
      <c r="ITO21" s="203"/>
      <c r="ITP21" s="203"/>
      <c r="ITQ21" s="203"/>
      <c r="ITR21" s="203"/>
      <c r="ITS21" s="203"/>
      <c r="ITT21" s="203"/>
      <c r="ITU21" s="203"/>
      <c r="ITV21" s="203"/>
      <c r="ITW21" s="203"/>
      <c r="ITX21" s="203"/>
      <c r="ITY21" s="203"/>
      <c r="ITZ21" s="203"/>
      <c r="IUA21" s="203"/>
      <c r="IUB21" s="203"/>
      <c r="IUC21" s="203"/>
      <c r="IUD21" s="203"/>
      <c r="IUE21" s="203"/>
      <c r="IUF21" s="203"/>
      <c r="IUG21" s="203"/>
      <c r="IUH21" s="203"/>
      <c r="IUI21" s="203"/>
      <c r="IUJ21" s="203"/>
      <c r="IUK21" s="203"/>
      <c r="IUL21" s="203"/>
      <c r="IUM21" s="203"/>
      <c r="IUN21" s="203"/>
      <c r="IUO21" s="203"/>
      <c r="IUP21" s="203"/>
      <c r="IUQ21" s="203"/>
      <c r="IUR21" s="203"/>
      <c r="IUS21" s="203"/>
      <c r="IUT21" s="203"/>
      <c r="IUU21" s="203"/>
      <c r="IUV21" s="203"/>
      <c r="IUW21" s="203"/>
      <c r="IUX21" s="203"/>
      <c r="IUY21" s="203"/>
      <c r="IUZ21" s="203"/>
      <c r="IVA21" s="203"/>
      <c r="IVB21" s="203"/>
      <c r="IVC21" s="203"/>
      <c r="IVD21" s="203"/>
      <c r="IVE21" s="203"/>
      <c r="IVF21" s="203"/>
      <c r="IVG21" s="203"/>
      <c r="IVH21" s="203"/>
      <c r="IVI21" s="203"/>
      <c r="IVJ21" s="203"/>
      <c r="IVK21" s="203"/>
      <c r="IVL21" s="203"/>
      <c r="IVM21" s="203"/>
      <c r="IVN21" s="203"/>
      <c r="IVO21" s="203"/>
      <c r="IVP21" s="203"/>
      <c r="IVQ21" s="203"/>
      <c r="IVR21" s="203"/>
      <c r="IVS21" s="203"/>
      <c r="IVT21" s="203"/>
      <c r="IVU21" s="203"/>
      <c r="IVV21" s="203"/>
      <c r="IVW21" s="203"/>
      <c r="IVX21" s="203"/>
      <c r="IVY21" s="203"/>
      <c r="IVZ21" s="203"/>
      <c r="IWA21" s="203"/>
      <c r="IWB21" s="203"/>
      <c r="IWC21" s="203"/>
      <c r="IWD21" s="203"/>
      <c r="IWE21" s="203"/>
      <c r="IWF21" s="203"/>
      <c r="IWG21" s="203"/>
      <c r="IWH21" s="203"/>
      <c r="IWI21" s="203"/>
      <c r="IWJ21" s="203"/>
      <c r="IWK21" s="203"/>
      <c r="IWL21" s="203"/>
      <c r="IWM21" s="203"/>
      <c r="IWN21" s="203"/>
      <c r="IWO21" s="203"/>
      <c r="IWP21" s="203"/>
      <c r="IWQ21" s="203"/>
      <c r="IWR21" s="203"/>
      <c r="IWS21" s="203"/>
      <c r="IWT21" s="203"/>
      <c r="IWU21" s="203"/>
      <c r="IWV21" s="203"/>
      <c r="IWW21" s="203"/>
      <c r="IWX21" s="203"/>
      <c r="IWY21" s="203"/>
      <c r="IWZ21" s="203"/>
      <c r="IXA21" s="203"/>
      <c r="IXB21" s="203"/>
      <c r="IXC21" s="203"/>
      <c r="IXD21" s="203"/>
      <c r="IXE21" s="203"/>
      <c r="IXF21" s="203"/>
      <c r="IXG21" s="203"/>
      <c r="IXH21" s="203"/>
      <c r="IXI21" s="203"/>
      <c r="IXJ21" s="203"/>
      <c r="IXK21" s="203"/>
      <c r="IXL21" s="203"/>
      <c r="IXM21" s="203"/>
      <c r="IXN21" s="203"/>
      <c r="IXO21" s="203"/>
      <c r="IXP21" s="203"/>
      <c r="IXQ21" s="203"/>
      <c r="IXR21" s="203"/>
      <c r="IXS21" s="203"/>
      <c r="IXT21" s="203"/>
      <c r="IXU21" s="203"/>
      <c r="IXV21" s="203"/>
      <c r="IXW21" s="203"/>
      <c r="IXX21" s="203"/>
      <c r="IXY21" s="203"/>
      <c r="IXZ21" s="203"/>
      <c r="IYA21" s="203"/>
      <c r="IYB21" s="203"/>
      <c r="IYC21" s="203"/>
      <c r="IYD21" s="203"/>
      <c r="IYE21" s="203"/>
      <c r="IYF21" s="203"/>
      <c r="IYG21" s="203"/>
      <c r="IYH21" s="203"/>
      <c r="IYI21" s="203"/>
      <c r="IYJ21" s="203"/>
      <c r="IYK21" s="203"/>
      <c r="IYL21" s="203"/>
      <c r="IYM21" s="203"/>
      <c r="IYN21" s="203"/>
      <c r="IYO21" s="203"/>
      <c r="IYP21" s="203"/>
      <c r="IYQ21" s="203"/>
      <c r="IYR21" s="203"/>
      <c r="IYS21" s="203"/>
      <c r="IYT21" s="203"/>
      <c r="IYU21" s="203"/>
      <c r="IYV21" s="203"/>
      <c r="IYW21" s="203"/>
      <c r="IYX21" s="203"/>
      <c r="IYY21" s="203"/>
      <c r="IYZ21" s="203"/>
      <c r="IZA21" s="203"/>
      <c r="IZB21" s="203"/>
      <c r="IZC21" s="203"/>
      <c r="IZD21" s="203"/>
      <c r="IZE21" s="203"/>
      <c r="IZF21" s="203"/>
      <c r="IZG21" s="203"/>
      <c r="IZH21" s="203"/>
      <c r="IZI21" s="203"/>
      <c r="IZJ21" s="203"/>
      <c r="IZK21" s="203"/>
      <c r="IZL21" s="203"/>
      <c r="IZM21" s="203"/>
      <c r="IZN21" s="203"/>
      <c r="IZO21" s="203"/>
      <c r="IZP21" s="203"/>
      <c r="IZQ21" s="203"/>
      <c r="IZR21" s="203"/>
      <c r="IZS21" s="203"/>
      <c r="IZT21" s="203"/>
      <c r="IZU21" s="203"/>
      <c r="IZV21" s="203"/>
      <c r="IZW21" s="203"/>
      <c r="IZX21" s="203"/>
      <c r="IZY21" s="203"/>
      <c r="IZZ21" s="203"/>
      <c r="JAA21" s="203"/>
      <c r="JAB21" s="203"/>
      <c r="JAC21" s="203"/>
      <c r="JAD21" s="203"/>
      <c r="JAE21" s="203"/>
      <c r="JAF21" s="203"/>
      <c r="JAG21" s="203"/>
      <c r="JAH21" s="203"/>
      <c r="JAI21" s="203"/>
      <c r="JAJ21" s="203"/>
      <c r="JAK21" s="203"/>
      <c r="JAL21" s="203"/>
      <c r="JAM21" s="203"/>
      <c r="JAN21" s="203"/>
      <c r="JAO21" s="203"/>
      <c r="JAP21" s="203"/>
      <c r="JAQ21" s="203"/>
      <c r="JAR21" s="203"/>
      <c r="JAS21" s="203"/>
      <c r="JAT21" s="203"/>
      <c r="JAU21" s="203"/>
      <c r="JAV21" s="203"/>
      <c r="JAW21" s="203"/>
      <c r="JAX21" s="203"/>
      <c r="JAY21" s="203"/>
      <c r="JAZ21" s="203"/>
      <c r="JBA21" s="203"/>
      <c r="JBB21" s="203"/>
      <c r="JBC21" s="203"/>
      <c r="JBD21" s="203"/>
      <c r="JBE21" s="203"/>
      <c r="JBF21" s="203"/>
      <c r="JBG21" s="203"/>
      <c r="JBH21" s="203"/>
      <c r="JBI21" s="203"/>
      <c r="JBJ21" s="203"/>
      <c r="JBK21" s="203"/>
      <c r="JBL21" s="203"/>
      <c r="JBM21" s="203"/>
      <c r="JBN21" s="203"/>
      <c r="JBO21" s="203"/>
      <c r="JBP21" s="203"/>
      <c r="JBQ21" s="203"/>
      <c r="JBR21" s="203"/>
      <c r="JBS21" s="203"/>
      <c r="JBT21" s="203"/>
      <c r="JBU21" s="203"/>
      <c r="JBV21" s="203"/>
      <c r="JBW21" s="203"/>
      <c r="JBX21" s="203"/>
      <c r="JBY21" s="203"/>
      <c r="JBZ21" s="203"/>
      <c r="JCA21" s="203"/>
      <c r="JCB21" s="203"/>
      <c r="JCC21" s="203"/>
      <c r="JCD21" s="203"/>
      <c r="JCE21" s="203"/>
      <c r="JCF21" s="203"/>
      <c r="JCG21" s="203"/>
      <c r="JCH21" s="203"/>
      <c r="JCI21" s="203"/>
      <c r="JCJ21" s="203"/>
      <c r="JCK21" s="203"/>
      <c r="JCL21" s="203"/>
      <c r="JCM21" s="203"/>
      <c r="JCN21" s="203"/>
      <c r="JCO21" s="203"/>
      <c r="JCP21" s="203"/>
      <c r="JCQ21" s="203"/>
      <c r="JCR21" s="203"/>
      <c r="JCS21" s="203"/>
      <c r="JCT21" s="203"/>
      <c r="JCU21" s="203"/>
      <c r="JCV21" s="203"/>
      <c r="JCW21" s="203"/>
      <c r="JCX21" s="203"/>
      <c r="JCY21" s="203"/>
      <c r="JCZ21" s="203"/>
      <c r="JDA21" s="203"/>
      <c r="JDB21" s="203"/>
      <c r="JDC21" s="203"/>
      <c r="JDD21" s="203"/>
      <c r="JDE21" s="203"/>
      <c r="JDF21" s="203"/>
      <c r="JDG21" s="203"/>
      <c r="JDH21" s="203"/>
      <c r="JDI21" s="203"/>
      <c r="JDJ21" s="203"/>
      <c r="JDK21" s="203"/>
      <c r="JDL21" s="203"/>
      <c r="JDM21" s="203"/>
      <c r="JDN21" s="203"/>
      <c r="JDO21" s="203"/>
      <c r="JDP21" s="203"/>
      <c r="JDQ21" s="203"/>
      <c r="JDR21" s="203"/>
      <c r="JDS21" s="203"/>
      <c r="JDT21" s="203"/>
      <c r="JDU21" s="203"/>
      <c r="JDV21" s="203"/>
      <c r="JDW21" s="203"/>
      <c r="JDX21" s="203"/>
      <c r="JDY21" s="203"/>
      <c r="JDZ21" s="203"/>
      <c r="JEA21" s="203"/>
      <c r="JEB21" s="203"/>
      <c r="JEC21" s="203"/>
      <c r="JED21" s="203"/>
      <c r="JEE21" s="203"/>
      <c r="JEF21" s="203"/>
      <c r="JEG21" s="203"/>
      <c r="JEH21" s="203"/>
      <c r="JEI21" s="203"/>
      <c r="JEJ21" s="203"/>
      <c r="JEK21" s="203"/>
      <c r="JEL21" s="203"/>
      <c r="JEM21" s="203"/>
      <c r="JEN21" s="203"/>
      <c r="JEO21" s="203"/>
      <c r="JEP21" s="203"/>
      <c r="JEQ21" s="203"/>
      <c r="JER21" s="203"/>
      <c r="JES21" s="203"/>
      <c r="JET21" s="203"/>
      <c r="JEU21" s="203"/>
      <c r="JEV21" s="203"/>
      <c r="JEW21" s="203"/>
      <c r="JEX21" s="203"/>
      <c r="JEY21" s="203"/>
      <c r="JEZ21" s="203"/>
      <c r="JFA21" s="203"/>
      <c r="JFB21" s="203"/>
      <c r="JFC21" s="203"/>
      <c r="JFD21" s="203"/>
      <c r="JFE21" s="203"/>
      <c r="JFF21" s="203"/>
      <c r="JFG21" s="203"/>
      <c r="JFH21" s="203"/>
      <c r="JFI21" s="203"/>
      <c r="JFJ21" s="203"/>
      <c r="JFK21" s="203"/>
      <c r="JFL21" s="203"/>
      <c r="JFM21" s="203"/>
      <c r="JFN21" s="203"/>
      <c r="JFO21" s="203"/>
      <c r="JFP21" s="203"/>
      <c r="JFQ21" s="203"/>
      <c r="JFR21" s="203"/>
      <c r="JFS21" s="203"/>
      <c r="JFT21" s="203"/>
      <c r="JFU21" s="203"/>
      <c r="JFV21" s="203"/>
      <c r="JFW21" s="203"/>
      <c r="JFX21" s="203"/>
      <c r="JFY21" s="203"/>
      <c r="JFZ21" s="203"/>
      <c r="JGA21" s="203"/>
      <c r="JGB21" s="203"/>
      <c r="JGC21" s="203"/>
      <c r="JGD21" s="203"/>
      <c r="JGE21" s="203"/>
      <c r="JGF21" s="203"/>
      <c r="JGG21" s="203"/>
      <c r="JGH21" s="203"/>
      <c r="JGI21" s="203"/>
      <c r="JGJ21" s="203"/>
      <c r="JGK21" s="203"/>
      <c r="JGL21" s="203"/>
      <c r="JGM21" s="203"/>
      <c r="JGN21" s="203"/>
      <c r="JGO21" s="203"/>
      <c r="JGP21" s="203"/>
      <c r="JGQ21" s="203"/>
      <c r="JGR21" s="203"/>
      <c r="JGS21" s="203"/>
      <c r="JGT21" s="203"/>
      <c r="JGU21" s="203"/>
      <c r="JGV21" s="203"/>
      <c r="JGW21" s="203"/>
      <c r="JGX21" s="203"/>
      <c r="JGY21" s="203"/>
      <c r="JGZ21" s="203"/>
      <c r="JHA21" s="203"/>
      <c r="JHB21" s="203"/>
      <c r="JHC21" s="203"/>
      <c r="JHD21" s="203"/>
      <c r="JHE21" s="203"/>
      <c r="JHF21" s="203"/>
      <c r="JHG21" s="203"/>
      <c r="JHH21" s="203"/>
      <c r="JHI21" s="203"/>
      <c r="JHJ21" s="203"/>
      <c r="JHK21" s="203"/>
      <c r="JHL21" s="203"/>
      <c r="JHM21" s="203"/>
      <c r="JHN21" s="203"/>
      <c r="JHO21" s="203"/>
      <c r="JHP21" s="203"/>
      <c r="JHQ21" s="203"/>
      <c r="JHR21" s="203"/>
      <c r="JHS21" s="203"/>
      <c r="JHT21" s="203"/>
      <c r="JHU21" s="203"/>
      <c r="JHV21" s="203"/>
      <c r="JHW21" s="203"/>
      <c r="JHX21" s="203"/>
      <c r="JHY21" s="203"/>
      <c r="JHZ21" s="203"/>
      <c r="JIA21" s="203"/>
      <c r="JIB21" s="203"/>
      <c r="JIC21" s="203"/>
      <c r="JID21" s="203"/>
      <c r="JIE21" s="203"/>
      <c r="JIF21" s="203"/>
      <c r="JIG21" s="203"/>
      <c r="JIH21" s="203"/>
      <c r="JII21" s="203"/>
      <c r="JIJ21" s="203"/>
      <c r="JIK21" s="203"/>
      <c r="JIL21" s="203"/>
      <c r="JIM21" s="203"/>
      <c r="JIN21" s="203"/>
      <c r="JIO21" s="203"/>
      <c r="JIP21" s="203"/>
      <c r="JIQ21" s="203"/>
      <c r="JIR21" s="203"/>
      <c r="JIS21" s="203"/>
      <c r="JIT21" s="203"/>
      <c r="JIU21" s="203"/>
      <c r="JIV21" s="203"/>
      <c r="JIW21" s="203"/>
      <c r="JIX21" s="203"/>
      <c r="JIY21" s="203"/>
      <c r="JIZ21" s="203"/>
      <c r="JJA21" s="203"/>
      <c r="JJB21" s="203"/>
      <c r="JJC21" s="203"/>
      <c r="JJD21" s="203"/>
      <c r="JJE21" s="203"/>
      <c r="JJF21" s="203"/>
      <c r="JJG21" s="203"/>
      <c r="JJH21" s="203"/>
      <c r="JJI21" s="203"/>
      <c r="JJJ21" s="203"/>
      <c r="JJK21" s="203"/>
      <c r="JJL21" s="203"/>
      <c r="JJM21" s="203"/>
      <c r="JJN21" s="203"/>
      <c r="JJO21" s="203"/>
      <c r="JJP21" s="203"/>
      <c r="JJQ21" s="203"/>
      <c r="JJR21" s="203"/>
      <c r="JJS21" s="203"/>
      <c r="JJT21" s="203"/>
      <c r="JJU21" s="203"/>
      <c r="JJV21" s="203"/>
      <c r="JJW21" s="203"/>
      <c r="JJX21" s="203"/>
      <c r="JJY21" s="203"/>
      <c r="JJZ21" s="203"/>
      <c r="JKA21" s="203"/>
      <c r="JKB21" s="203"/>
      <c r="JKC21" s="203"/>
      <c r="JKD21" s="203"/>
      <c r="JKE21" s="203"/>
      <c r="JKF21" s="203"/>
      <c r="JKG21" s="203"/>
      <c r="JKH21" s="203"/>
      <c r="JKI21" s="203"/>
      <c r="JKJ21" s="203"/>
      <c r="JKK21" s="203"/>
      <c r="JKL21" s="203"/>
      <c r="JKM21" s="203"/>
      <c r="JKN21" s="203"/>
      <c r="JKO21" s="203"/>
      <c r="JKP21" s="203"/>
      <c r="JKQ21" s="203"/>
      <c r="JKR21" s="203"/>
      <c r="JKS21" s="203"/>
      <c r="JKT21" s="203"/>
      <c r="JKU21" s="203"/>
      <c r="JKV21" s="203"/>
      <c r="JKW21" s="203"/>
      <c r="JKX21" s="203"/>
      <c r="JKY21" s="203"/>
      <c r="JKZ21" s="203"/>
      <c r="JLA21" s="203"/>
      <c r="JLB21" s="203"/>
      <c r="JLC21" s="203"/>
      <c r="JLD21" s="203"/>
      <c r="JLE21" s="203"/>
      <c r="JLF21" s="203"/>
      <c r="JLG21" s="203"/>
      <c r="JLH21" s="203"/>
      <c r="JLI21" s="203"/>
      <c r="JLJ21" s="203"/>
      <c r="JLK21" s="203"/>
      <c r="JLL21" s="203"/>
      <c r="JLM21" s="203"/>
      <c r="JLN21" s="203"/>
      <c r="JLO21" s="203"/>
      <c r="JLP21" s="203"/>
      <c r="JLQ21" s="203"/>
      <c r="JLR21" s="203"/>
      <c r="JLS21" s="203"/>
      <c r="JLT21" s="203"/>
      <c r="JLU21" s="203"/>
      <c r="JLV21" s="203"/>
      <c r="JLW21" s="203"/>
      <c r="JLX21" s="203"/>
      <c r="JLY21" s="203"/>
      <c r="JLZ21" s="203"/>
      <c r="JMA21" s="203"/>
      <c r="JMB21" s="203"/>
      <c r="JMC21" s="203"/>
      <c r="JMD21" s="203"/>
      <c r="JME21" s="203"/>
      <c r="JMF21" s="203"/>
      <c r="JMG21" s="203"/>
      <c r="JMH21" s="203"/>
      <c r="JMI21" s="203"/>
      <c r="JMJ21" s="203"/>
      <c r="JMK21" s="203"/>
      <c r="JML21" s="203"/>
      <c r="JMM21" s="203"/>
      <c r="JMN21" s="203"/>
      <c r="JMO21" s="203"/>
      <c r="JMP21" s="203"/>
      <c r="JMQ21" s="203"/>
      <c r="JMR21" s="203"/>
      <c r="JMS21" s="203"/>
      <c r="JMT21" s="203"/>
      <c r="JMU21" s="203"/>
      <c r="JMV21" s="203"/>
      <c r="JMW21" s="203"/>
      <c r="JMX21" s="203"/>
      <c r="JMY21" s="203"/>
      <c r="JMZ21" s="203"/>
      <c r="JNA21" s="203"/>
      <c r="JNB21" s="203"/>
      <c r="JNC21" s="203"/>
      <c r="JND21" s="203"/>
      <c r="JNE21" s="203"/>
      <c r="JNF21" s="203"/>
      <c r="JNG21" s="203"/>
      <c r="JNH21" s="203"/>
      <c r="JNI21" s="203"/>
      <c r="JNJ21" s="203"/>
      <c r="JNK21" s="203"/>
      <c r="JNL21" s="203"/>
      <c r="JNM21" s="203"/>
      <c r="JNN21" s="203"/>
      <c r="JNO21" s="203"/>
      <c r="JNP21" s="203"/>
      <c r="JNQ21" s="203"/>
      <c r="JNR21" s="203"/>
      <c r="JNS21" s="203"/>
      <c r="JNT21" s="203"/>
      <c r="JNU21" s="203"/>
      <c r="JNV21" s="203"/>
      <c r="JNW21" s="203"/>
      <c r="JNX21" s="203"/>
      <c r="JNY21" s="203"/>
      <c r="JNZ21" s="203"/>
      <c r="JOA21" s="203"/>
      <c r="JOB21" s="203"/>
      <c r="JOC21" s="203"/>
      <c r="JOD21" s="203"/>
      <c r="JOE21" s="203"/>
      <c r="JOF21" s="203"/>
      <c r="JOG21" s="203"/>
      <c r="JOH21" s="203"/>
      <c r="JOI21" s="203"/>
      <c r="JOJ21" s="203"/>
      <c r="JOK21" s="203"/>
      <c r="JOL21" s="203"/>
      <c r="JOM21" s="203"/>
      <c r="JON21" s="203"/>
      <c r="JOO21" s="203"/>
      <c r="JOP21" s="203"/>
      <c r="JOQ21" s="203"/>
      <c r="JOR21" s="203"/>
      <c r="JOS21" s="203"/>
      <c r="JOT21" s="203"/>
      <c r="JOU21" s="203"/>
      <c r="JOV21" s="203"/>
      <c r="JOW21" s="203"/>
      <c r="JOX21" s="203"/>
      <c r="JOY21" s="203"/>
      <c r="JOZ21" s="203"/>
      <c r="JPA21" s="203"/>
      <c r="JPB21" s="203"/>
      <c r="JPC21" s="203"/>
      <c r="JPD21" s="203"/>
      <c r="JPE21" s="203"/>
      <c r="JPF21" s="203"/>
      <c r="JPG21" s="203"/>
      <c r="JPH21" s="203"/>
      <c r="JPI21" s="203"/>
      <c r="JPJ21" s="203"/>
      <c r="JPK21" s="203"/>
      <c r="JPL21" s="203"/>
      <c r="JPM21" s="203"/>
      <c r="JPN21" s="203"/>
      <c r="JPO21" s="203"/>
      <c r="JPP21" s="203"/>
      <c r="JPQ21" s="203"/>
      <c r="JPR21" s="203"/>
      <c r="JPS21" s="203"/>
      <c r="JPT21" s="203"/>
      <c r="JPU21" s="203"/>
      <c r="JPV21" s="203"/>
      <c r="JPW21" s="203"/>
      <c r="JPX21" s="203"/>
      <c r="JPY21" s="203"/>
      <c r="JPZ21" s="203"/>
      <c r="JQA21" s="203"/>
      <c r="JQB21" s="203"/>
      <c r="JQC21" s="203"/>
      <c r="JQD21" s="203"/>
      <c r="JQE21" s="203"/>
      <c r="JQF21" s="203"/>
      <c r="JQG21" s="203"/>
      <c r="JQH21" s="203"/>
      <c r="JQI21" s="203"/>
      <c r="JQJ21" s="203"/>
      <c r="JQK21" s="203"/>
      <c r="JQL21" s="203"/>
      <c r="JQM21" s="203"/>
      <c r="JQN21" s="203"/>
      <c r="JQO21" s="203"/>
      <c r="JQP21" s="203"/>
      <c r="JQQ21" s="203"/>
      <c r="JQR21" s="203"/>
      <c r="JQS21" s="203"/>
      <c r="JQT21" s="203"/>
      <c r="JQU21" s="203"/>
      <c r="JQV21" s="203"/>
      <c r="JQW21" s="203"/>
      <c r="JQX21" s="203"/>
      <c r="JQY21" s="203"/>
      <c r="JQZ21" s="203"/>
      <c r="JRA21" s="203"/>
      <c r="JRB21" s="203"/>
      <c r="JRC21" s="203"/>
      <c r="JRD21" s="203"/>
      <c r="JRE21" s="203"/>
      <c r="JRF21" s="203"/>
      <c r="JRG21" s="203"/>
      <c r="JRH21" s="203"/>
      <c r="JRI21" s="203"/>
      <c r="JRJ21" s="203"/>
      <c r="JRK21" s="203"/>
      <c r="JRL21" s="203"/>
      <c r="JRM21" s="203"/>
      <c r="JRN21" s="203"/>
      <c r="JRO21" s="203"/>
      <c r="JRP21" s="203"/>
      <c r="JRQ21" s="203"/>
      <c r="JRR21" s="203"/>
      <c r="JRS21" s="203"/>
      <c r="JRT21" s="203"/>
      <c r="JRU21" s="203"/>
      <c r="JRV21" s="203"/>
      <c r="JRW21" s="203"/>
      <c r="JRX21" s="203"/>
      <c r="JRY21" s="203"/>
      <c r="JRZ21" s="203"/>
      <c r="JSA21" s="203"/>
      <c r="JSB21" s="203"/>
      <c r="JSC21" s="203"/>
      <c r="JSD21" s="203"/>
      <c r="JSE21" s="203"/>
      <c r="JSF21" s="203"/>
      <c r="JSG21" s="203"/>
      <c r="JSH21" s="203"/>
      <c r="JSI21" s="203"/>
      <c r="JSJ21" s="203"/>
      <c r="JSK21" s="203"/>
      <c r="JSL21" s="203"/>
      <c r="JSM21" s="203"/>
      <c r="JSN21" s="203"/>
      <c r="JSO21" s="203"/>
      <c r="JSP21" s="203"/>
      <c r="JSQ21" s="203"/>
      <c r="JSR21" s="203"/>
      <c r="JSS21" s="203"/>
      <c r="JST21" s="203"/>
      <c r="JSU21" s="203"/>
      <c r="JSV21" s="203"/>
      <c r="JSW21" s="203"/>
      <c r="JSX21" s="203"/>
      <c r="JSY21" s="203"/>
      <c r="JSZ21" s="203"/>
      <c r="JTA21" s="203"/>
      <c r="JTB21" s="203"/>
      <c r="JTC21" s="203"/>
      <c r="JTD21" s="203"/>
      <c r="JTE21" s="203"/>
      <c r="JTF21" s="203"/>
      <c r="JTG21" s="203"/>
      <c r="JTH21" s="203"/>
      <c r="JTI21" s="203"/>
      <c r="JTJ21" s="203"/>
      <c r="JTK21" s="203"/>
      <c r="JTL21" s="203"/>
      <c r="JTM21" s="203"/>
      <c r="JTN21" s="203"/>
      <c r="JTO21" s="203"/>
      <c r="JTP21" s="203"/>
      <c r="JTQ21" s="203"/>
      <c r="JTR21" s="203"/>
      <c r="JTS21" s="203"/>
      <c r="JTT21" s="203"/>
      <c r="JTU21" s="203"/>
      <c r="JTV21" s="203"/>
      <c r="JTW21" s="203"/>
      <c r="JTX21" s="203"/>
      <c r="JTY21" s="203"/>
      <c r="JTZ21" s="203"/>
      <c r="JUA21" s="203"/>
      <c r="JUB21" s="203"/>
      <c r="JUC21" s="203"/>
      <c r="JUD21" s="203"/>
      <c r="JUE21" s="203"/>
      <c r="JUF21" s="203"/>
      <c r="JUG21" s="203"/>
      <c r="JUH21" s="203"/>
      <c r="JUI21" s="203"/>
      <c r="JUJ21" s="203"/>
      <c r="JUK21" s="203"/>
      <c r="JUL21" s="203"/>
      <c r="JUM21" s="203"/>
      <c r="JUN21" s="203"/>
      <c r="JUO21" s="203"/>
      <c r="JUP21" s="203"/>
      <c r="JUQ21" s="203"/>
      <c r="JUR21" s="203"/>
      <c r="JUS21" s="203"/>
      <c r="JUT21" s="203"/>
      <c r="JUU21" s="203"/>
      <c r="JUV21" s="203"/>
      <c r="JUW21" s="203"/>
      <c r="JUX21" s="203"/>
      <c r="JUY21" s="203"/>
      <c r="JUZ21" s="203"/>
      <c r="JVA21" s="203"/>
      <c r="JVB21" s="203"/>
      <c r="JVC21" s="203"/>
      <c r="JVD21" s="203"/>
      <c r="JVE21" s="203"/>
      <c r="JVF21" s="203"/>
      <c r="JVG21" s="203"/>
      <c r="JVH21" s="203"/>
      <c r="JVI21" s="203"/>
      <c r="JVJ21" s="203"/>
      <c r="JVK21" s="203"/>
      <c r="JVL21" s="203"/>
      <c r="JVM21" s="203"/>
      <c r="JVN21" s="203"/>
      <c r="JVO21" s="203"/>
      <c r="JVP21" s="203"/>
      <c r="JVQ21" s="203"/>
      <c r="JVR21" s="203"/>
      <c r="JVS21" s="203"/>
      <c r="JVT21" s="203"/>
      <c r="JVU21" s="203"/>
      <c r="JVV21" s="203"/>
      <c r="JVW21" s="203"/>
      <c r="JVX21" s="203"/>
      <c r="JVY21" s="203"/>
      <c r="JVZ21" s="203"/>
      <c r="JWA21" s="203"/>
      <c r="JWB21" s="203"/>
      <c r="JWC21" s="203"/>
      <c r="JWD21" s="203"/>
      <c r="JWE21" s="203"/>
      <c r="JWF21" s="203"/>
      <c r="JWG21" s="203"/>
      <c r="JWH21" s="203"/>
      <c r="JWI21" s="203"/>
      <c r="JWJ21" s="203"/>
      <c r="JWK21" s="203"/>
      <c r="JWL21" s="203"/>
      <c r="JWM21" s="203"/>
      <c r="JWN21" s="203"/>
      <c r="JWO21" s="203"/>
      <c r="JWP21" s="203"/>
      <c r="JWQ21" s="203"/>
      <c r="JWR21" s="203"/>
      <c r="JWS21" s="203"/>
      <c r="JWT21" s="203"/>
      <c r="JWU21" s="203"/>
      <c r="JWV21" s="203"/>
      <c r="JWW21" s="203"/>
      <c r="JWX21" s="203"/>
      <c r="JWY21" s="203"/>
      <c r="JWZ21" s="203"/>
      <c r="JXA21" s="203"/>
      <c r="JXB21" s="203"/>
      <c r="JXC21" s="203"/>
      <c r="JXD21" s="203"/>
      <c r="JXE21" s="203"/>
      <c r="JXF21" s="203"/>
      <c r="JXG21" s="203"/>
      <c r="JXH21" s="203"/>
      <c r="JXI21" s="203"/>
      <c r="JXJ21" s="203"/>
      <c r="JXK21" s="203"/>
      <c r="JXL21" s="203"/>
      <c r="JXM21" s="203"/>
      <c r="JXN21" s="203"/>
      <c r="JXO21" s="203"/>
      <c r="JXP21" s="203"/>
      <c r="JXQ21" s="203"/>
      <c r="JXR21" s="203"/>
      <c r="JXS21" s="203"/>
      <c r="JXT21" s="203"/>
      <c r="JXU21" s="203"/>
      <c r="JXV21" s="203"/>
      <c r="JXW21" s="203"/>
      <c r="JXX21" s="203"/>
      <c r="JXY21" s="203"/>
      <c r="JXZ21" s="203"/>
      <c r="JYA21" s="203"/>
      <c r="JYB21" s="203"/>
      <c r="JYC21" s="203"/>
      <c r="JYD21" s="203"/>
      <c r="JYE21" s="203"/>
      <c r="JYF21" s="203"/>
      <c r="JYG21" s="203"/>
      <c r="JYH21" s="203"/>
      <c r="JYI21" s="203"/>
      <c r="JYJ21" s="203"/>
      <c r="JYK21" s="203"/>
      <c r="JYL21" s="203"/>
      <c r="JYM21" s="203"/>
      <c r="JYN21" s="203"/>
      <c r="JYO21" s="203"/>
      <c r="JYP21" s="203"/>
      <c r="JYQ21" s="203"/>
      <c r="JYR21" s="203"/>
      <c r="JYS21" s="203"/>
      <c r="JYT21" s="203"/>
      <c r="JYU21" s="203"/>
      <c r="JYV21" s="203"/>
      <c r="JYW21" s="203"/>
      <c r="JYX21" s="203"/>
      <c r="JYY21" s="203"/>
      <c r="JYZ21" s="203"/>
      <c r="JZA21" s="203"/>
      <c r="JZB21" s="203"/>
      <c r="JZC21" s="203"/>
      <c r="JZD21" s="203"/>
      <c r="JZE21" s="203"/>
      <c r="JZF21" s="203"/>
      <c r="JZG21" s="203"/>
      <c r="JZH21" s="203"/>
      <c r="JZI21" s="203"/>
      <c r="JZJ21" s="203"/>
      <c r="JZK21" s="203"/>
      <c r="JZL21" s="203"/>
      <c r="JZM21" s="203"/>
      <c r="JZN21" s="203"/>
      <c r="JZO21" s="203"/>
      <c r="JZP21" s="203"/>
      <c r="JZQ21" s="203"/>
      <c r="JZR21" s="203"/>
      <c r="JZS21" s="203"/>
      <c r="JZT21" s="203"/>
      <c r="JZU21" s="203"/>
      <c r="JZV21" s="203"/>
      <c r="JZW21" s="203"/>
      <c r="JZX21" s="203"/>
      <c r="JZY21" s="203"/>
      <c r="JZZ21" s="203"/>
      <c r="KAA21" s="203"/>
      <c r="KAB21" s="203"/>
      <c r="KAC21" s="203"/>
      <c r="KAD21" s="203"/>
      <c r="KAE21" s="203"/>
      <c r="KAF21" s="203"/>
      <c r="KAG21" s="203"/>
      <c r="KAH21" s="203"/>
      <c r="KAI21" s="203"/>
      <c r="KAJ21" s="203"/>
      <c r="KAK21" s="203"/>
      <c r="KAL21" s="203"/>
      <c r="KAM21" s="203"/>
      <c r="KAN21" s="203"/>
      <c r="KAO21" s="203"/>
      <c r="KAP21" s="203"/>
      <c r="KAQ21" s="203"/>
      <c r="KAR21" s="203"/>
      <c r="KAS21" s="203"/>
      <c r="KAT21" s="203"/>
      <c r="KAU21" s="203"/>
      <c r="KAV21" s="203"/>
      <c r="KAW21" s="203"/>
      <c r="KAX21" s="203"/>
      <c r="KAY21" s="203"/>
      <c r="KAZ21" s="203"/>
      <c r="KBA21" s="203"/>
      <c r="KBB21" s="203"/>
      <c r="KBC21" s="203"/>
      <c r="KBD21" s="203"/>
      <c r="KBE21" s="203"/>
      <c r="KBF21" s="203"/>
      <c r="KBG21" s="203"/>
      <c r="KBH21" s="203"/>
      <c r="KBI21" s="203"/>
      <c r="KBJ21" s="203"/>
      <c r="KBK21" s="203"/>
      <c r="KBL21" s="203"/>
      <c r="KBM21" s="203"/>
      <c r="KBN21" s="203"/>
      <c r="KBO21" s="203"/>
      <c r="KBP21" s="203"/>
      <c r="KBQ21" s="203"/>
      <c r="KBR21" s="203"/>
      <c r="KBS21" s="203"/>
      <c r="KBT21" s="203"/>
      <c r="KBU21" s="203"/>
      <c r="KBV21" s="203"/>
      <c r="KBW21" s="203"/>
      <c r="KBX21" s="203"/>
      <c r="KBY21" s="203"/>
      <c r="KBZ21" s="203"/>
      <c r="KCA21" s="203"/>
      <c r="KCB21" s="203"/>
      <c r="KCC21" s="203"/>
      <c r="KCD21" s="203"/>
      <c r="KCE21" s="203"/>
      <c r="KCF21" s="203"/>
      <c r="KCG21" s="203"/>
      <c r="KCH21" s="203"/>
      <c r="KCI21" s="203"/>
      <c r="KCJ21" s="203"/>
      <c r="KCK21" s="203"/>
      <c r="KCL21" s="203"/>
      <c r="KCM21" s="203"/>
      <c r="KCN21" s="203"/>
      <c r="KCO21" s="203"/>
      <c r="KCP21" s="203"/>
      <c r="KCQ21" s="203"/>
      <c r="KCR21" s="203"/>
      <c r="KCS21" s="203"/>
      <c r="KCT21" s="203"/>
      <c r="KCU21" s="203"/>
      <c r="KCV21" s="203"/>
      <c r="KCW21" s="203"/>
      <c r="KCX21" s="203"/>
      <c r="KCY21" s="203"/>
      <c r="KCZ21" s="203"/>
      <c r="KDA21" s="203"/>
      <c r="KDB21" s="203"/>
      <c r="KDC21" s="203"/>
      <c r="KDD21" s="203"/>
      <c r="KDE21" s="203"/>
      <c r="KDF21" s="203"/>
      <c r="KDG21" s="203"/>
      <c r="KDH21" s="203"/>
      <c r="KDI21" s="203"/>
      <c r="KDJ21" s="203"/>
      <c r="KDK21" s="203"/>
      <c r="KDL21" s="203"/>
      <c r="KDM21" s="203"/>
      <c r="KDN21" s="203"/>
      <c r="KDO21" s="203"/>
      <c r="KDP21" s="203"/>
      <c r="KDQ21" s="203"/>
      <c r="KDR21" s="203"/>
      <c r="KDS21" s="203"/>
      <c r="KDT21" s="203"/>
      <c r="KDU21" s="203"/>
      <c r="KDV21" s="203"/>
      <c r="KDW21" s="203"/>
      <c r="KDX21" s="203"/>
      <c r="KDY21" s="203"/>
      <c r="KDZ21" s="203"/>
      <c r="KEA21" s="203"/>
      <c r="KEB21" s="203"/>
      <c r="KEC21" s="203"/>
      <c r="KED21" s="203"/>
      <c r="KEE21" s="203"/>
      <c r="KEF21" s="203"/>
      <c r="KEG21" s="203"/>
      <c r="KEH21" s="203"/>
      <c r="KEI21" s="203"/>
      <c r="KEJ21" s="203"/>
      <c r="KEK21" s="203"/>
      <c r="KEL21" s="203"/>
      <c r="KEM21" s="203"/>
      <c r="KEN21" s="203"/>
      <c r="KEO21" s="203"/>
      <c r="KEP21" s="203"/>
      <c r="KEQ21" s="203"/>
      <c r="KER21" s="203"/>
      <c r="KES21" s="203"/>
      <c r="KET21" s="203"/>
      <c r="KEU21" s="203"/>
      <c r="KEV21" s="203"/>
      <c r="KEW21" s="203"/>
      <c r="KEX21" s="203"/>
      <c r="KEY21" s="203"/>
      <c r="KEZ21" s="203"/>
      <c r="KFA21" s="203"/>
      <c r="KFB21" s="203"/>
      <c r="KFC21" s="203"/>
      <c r="KFD21" s="203"/>
      <c r="KFE21" s="203"/>
      <c r="KFF21" s="203"/>
      <c r="KFG21" s="203"/>
      <c r="KFH21" s="203"/>
      <c r="KFI21" s="203"/>
      <c r="KFJ21" s="203"/>
      <c r="KFK21" s="203"/>
      <c r="KFL21" s="203"/>
      <c r="KFM21" s="203"/>
      <c r="KFN21" s="203"/>
      <c r="KFO21" s="203"/>
      <c r="KFP21" s="203"/>
      <c r="KFQ21" s="203"/>
      <c r="KFR21" s="203"/>
      <c r="KFS21" s="203"/>
      <c r="KFT21" s="203"/>
      <c r="KFU21" s="203"/>
      <c r="KFV21" s="203"/>
      <c r="KFW21" s="203"/>
      <c r="KFX21" s="203"/>
      <c r="KFY21" s="203"/>
      <c r="KFZ21" s="203"/>
      <c r="KGA21" s="203"/>
      <c r="KGB21" s="203"/>
      <c r="KGC21" s="203"/>
      <c r="KGD21" s="203"/>
      <c r="KGE21" s="203"/>
      <c r="KGF21" s="203"/>
      <c r="KGG21" s="203"/>
      <c r="KGH21" s="203"/>
      <c r="KGI21" s="203"/>
      <c r="KGJ21" s="203"/>
      <c r="KGK21" s="203"/>
      <c r="KGL21" s="203"/>
      <c r="KGM21" s="203"/>
      <c r="KGN21" s="203"/>
      <c r="KGO21" s="203"/>
      <c r="KGP21" s="203"/>
      <c r="KGQ21" s="203"/>
      <c r="KGR21" s="203"/>
      <c r="KGS21" s="203"/>
      <c r="KGT21" s="203"/>
      <c r="KGU21" s="203"/>
      <c r="KGV21" s="203"/>
      <c r="KGW21" s="203"/>
      <c r="KGX21" s="203"/>
      <c r="KGY21" s="203"/>
      <c r="KGZ21" s="203"/>
      <c r="KHA21" s="203"/>
      <c r="KHB21" s="203"/>
      <c r="KHC21" s="203"/>
      <c r="KHD21" s="203"/>
      <c r="KHE21" s="203"/>
      <c r="KHF21" s="203"/>
      <c r="KHG21" s="203"/>
      <c r="KHH21" s="203"/>
      <c r="KHI21" s="203"/>
      <c r="KHJ21" s="203"/>
      <c r="KHK21" s="203"/>
      <c r="KHL21" s="203"/>
      <c r="KHM21" s="203"/>
      <c r="KHN21" s="203"/>
      <c r="KHO21" s="203"/>
      <c r="KHP21" s="203"/>
      <c r="KHQ21" s="203"/>
      <c r="KHR21" s="203"/>
      <c r="KHS21" s="203"/>
      <c r="KHT21" s="203"/>
      <c r="KHU21" s="203"/>
      <c r="KHV21" s="203"/>
      <c r="KHW21" s="203"/>
      <c r="KHX21" s="203"/>
      <c r="KHY21" s="203"/>
      <c r="KHZ21" s="203"/>
      <c r="KIA21" s="203"/>
      <c r="KIB21" s="203"/>
      <c r="KIC21" s="203"/>
      <c r="KID21" s="203"/>
      <c r="KIE21" s="203"/>
      <c r="KIF21" s="203"/>
      <c r="KIG21" s="203"/>
      <c r="KIH21" s="203"/>
      <c r="KII21" s="203"/>
      <c r="KIJ21" s="203"/>
      <c r="KIK21" s="203"/>
      <c r="KIL21" s="203"/>
      <c r="KIM21" s="203"/>
      <c r="KIN21" s="203"/>
      <c r="KIO21" s="203"/>
      <c r="KIP21" s="203"/>
      <c r="KIQ21" s="203"/>
      <c r="KIR21" s="203"/>
      <c r="KIS21" s="203"/>
      <c r="KIT21" s="203"/>
      <c r="KIU21" s="203"/>
      <c r="KIV21" s="203"/>
      <c r="KIW21" s="203"/>
      <c r="KIX21" s="203"/>
      <c r="KIY21" s="203"/>
      <c r="KIZ21" s="203"/>
      <c r="KJA21" s="203"/>
      <c r="KJB21" s="203"/>
      <c r="KJC21" s="203"/>
      <c r="KJD21" s="203"/>
      <c r="KJE21" s="203"/>
      <c r="KJF21" s="203"/>
      <c r="KJG21" s="203"/>
      <c r="KJH21" s="203"/>
      <c r="KJI21" s="203"/>
      <c r="KJJ21" s="203"/>
      <c r="KJK21" s="203"/>
      <c r="KJL21" s="203"/>
      <c r="KJM21" s="203"/>
      <c r="KJN21" s="203"/>
      <c r="KJO21" s="203"/>
      <c r="KJP21" s="203"/>
      <c r="KJQ21" s="203"/>
      <c r="KJR21" s="203"/>
      <c r="KJS21" s="203"/>
      <c r="KJT21" s="203"/>
      <c r="KJU21" s="203"/>
      <c r="KJV21" s="203"/>
      <c r="KJW21" s="203"/>
      <c r="KJX21" s="203"/>
      <c r="KJY21" s="203"/>
      <c r="KJZ21" s="203"/>
      <c r="KKA21" s="203"/>
      <c r="KKB21" s="203"/>
      <c r="KKC21" s="203"/>
      <c r="KKD21" s="203"/>
      <c r="KKE21" s="203"/>
      <c r="KKF21" s="203"/>
      <c r="KKG21" s="203"/>
      <c r="KKH21" s="203"/>
      <c r="KKI21" s="203"/>
      <c r="KKJ21" s="203"/>
      <c r="KKK21" s="203"/>
      <c r="KKL21" s="203"/>
      <c r="KKM21" s="203"/>
      <c r="KKN21" s="203"/>
      <c r="KKO21" s="203"/>
      <c r="KKP21" s="203"/>
      <c r="KKQ21" s="203"/>
      <c r="KKR21" s="203"/>
      <c r="KKS21" s="203"/>
      <c r="KKT21" s="203"/>
      <c r="KKU21" s="203"/>
      <c r="KKV21" s="203"/>
      <c r="KKW21" s="203"/>
      <c r="KKX21" s="203"/>
      <c r="KKY21" s="203"/>
      <c r="KKZ21" s="203"/>
      <c r="KLA21" s="203"/>
      <c r="KLB21" s="203"/>
      <c r="KLC21" s="203"/>
      <c r="KLD21" s="203"/>
      <c r="KLE21" s="203"/>
      <c r="KLF21" s="203"/>
      <c r="KLG21" s="203"/>
      <c r="KLH21" s="203"/>
      <c r="KLI21" s="203"/>
      <c r="KLJ21" s="203"/>
      <c r="KLK21" s="203"/>
      <c r="KLL21" s="203"/>
      <c r="KLM21" s="203"/>
      <c r="KLN21" s="203"/>
      <c r="KLO21" s="203"/>
      <c r="KLP21" s="203"/>
      <c r="KLQ21" s="203"/>
      <c r="KLR21" s="203"/>
      <c r="KLS21" s="203"/>
      <c r="KLT21" s="203"/>
      <c r="KLU21" s="203"/>
      <c r="KLV21" s="203"/>
      <c r="KLW21" s="203"/>
      <c r="KLX21" s="203"/>
      <c r="KLY21" s="203"/>
      <c r="KLZ21" s="203"/>
      <c r="KMA21" s="203"/>
      <c r="KMB21" s="203"/>
      <c r="KMC21" s="203"/>
      <c r="KMD21" s="203"/>
      <c r="KME21" s="203"/>
      <c r="KMF21" s="203"/>
      <c r="KMG21" s="203"/>
      <c r="KMH21" s="203"/>
      <c r="KMI21" s="203"/>
      <c r="KMJ21" s="203"/>
      <c r="KMK21" s="203"/>
      <c r="KML21" s="203"/>
      <c r="KMM21" s="203"/>
      <c r="KMN21" s="203"/>
      <c r="KMO21" s="203"/>
      <c r="KMP21" s="203"/>
      <c r="KMQ21" s="203"/>
      <c r="KMR21" s="203"/>
      <c r="KMS21" s="203"/>
      <c r="KMT21" s="203"/>
      <c r="KMU21" s="203"/>
      <c r="KMV21" s="203"/>
      <c r="KMW21" s="203"/>
      <c r="KMX21" s="203"/>
      <c r="KMY21" s="203"/>
      <c r="KMZ21" s="203"/>
      <c r="KNA21" s="203"/>
      <c r="KNB21" s="203"/>
      <c r="KNC21" s="203"/>
      <c r="KND21" s="203"/>
      <c r="KNE21" s="203"/>
      <c r="KNF21" s="203"/>
      <c r="KNG21" s="203"/>
      <c r="KNH21" s="203"/>
      <c r="KNI21" s="203"/>
      <c r="KNJ21" s="203"/>
      <c r="KNK21" s="203"/>
      <c r="KNL21" s="203"/>
      <c r="KNM21" s="203"/>
      <c r="KNN21" s="203"/>
      <c r="KNO21" s="203"/>
      <c r="KNP21" s="203"/>
      <c r="KNQ21" s="203"/>
      <c r="KNR21" s="203"/>
      <c r="KNS21" s="203"/>
      <c r="KNT21" s="203"/>
      <c r="KNU21" s="203"/>
      <c r="KNV21" s="203"/>
      <c r="KNW21" s="203"/>
      <c r="KNX21" s="203"/>
      <c r="KNY21" s="203"/>
      <c r="KNZ21" s="203"/>
      <c r="KOA21" s="203"/>
      <c r="KOB21" s="203"/>
      <c r="KOC21" s="203"/>
      <c r="KOD21" s="203"/>
      <c r="KOE21" s="203"/>
      <c r="KOF21" s="203"/>
      <c r="KOG21" s="203"/>
      <c r="KOH21" s="203"/>
      <c r="KOI21" s="203"/>
      <c r="KOJ21" s="203"/>
      <c r="KOK21" s="203"/>
      <c r="KOL21" s="203"/>
      <c r="KOM21" s="203"/>
      <c r="KON21" s="203"/>
      <c r="KOO21" s="203"/>
      <c r="KOP21" s="203"/>
      <c r="KOQ21" s="203"/>
      <c r="KOR21" s="203"/>
      <c r="KOS21" s="203"/>
      <c r="KOT21" s="203"/>
      <c r="KOU21" s="203"/>
      <c r="KOV21" s="203"/>
      <c r="KOW21" s="203"/>
      <c r="KOX21" s="203"/>
      <c r="KOY21" s="203"/>
      <c r="KOZ21" s="203"/>
      <c r="KPA21" s="203"/>
      <c r="KPB21" s="203"/>
      <c r="KPC21" s="203"/>
      <c r="KPD21" s="203"/>
      <c r="KPE21" s="203"/>
      <c r="KPF21" s="203"/>
      <c r="KPG21" s="203"/>
      <c r="KPH21" s="203"/>
      <c r="KPI21" s="203"/>
      <c r="KPJ21" s="203"/>
      <c r="KPK21" s="203"/>
      <c r="KPL21" s="203"/>
      <c r="KPM21" s="203"/>
      <c r="KPN21" s="203"/>
      <c r="KPO21" s="203"/>
      <c r="KPP21" s="203"/>
      <c r="KPQ21" s="203"/>
      <c r="KPR21" s="203"/>
      <c r="KPS21" s="203"/>
      <c r="KPT21" s="203"/>
      <c r="KPU21" s="203"/>
      <c r="KPV21" s="203"/>
      <c r="KPW21" s="203"/>
      <c r="KPX21" s="203"/>
      <c r="KPY21" s="203"/>
      <c r="KPZ21" s="203"/>
      <c r="KQA21" s="203"/>
      <c r="KQB21" s="203"/>
      <c r="KQC21" s="203"/>
      <c r="KQD21" s="203"/>
      <c r="KQE21" s="203"/>
      <c r="KQF21" s="203"/>
      <c r="KQG21" s="203"/>
      <c r="KQH21" s="203"/>
      <c r="KQI21" s="203"/>
      <c r="KQJ21" s="203"/>
      <c r="KQK21" s="203"/>
      <c r="KQL21" s="203"/>
      <c r="KQM21" s="203"/>
      <c r="KQN21" s="203"/>
      <c r="KQO21" s="203"/>
      <c r="KQP21" s="203"/>
      <c r="KQQ21" s="203"/>
      <c r="KQR21" s="203"/>
      <c r="KQS21" s="203"/>
      <c r="KQT21" s="203"/>
      <c r="KQU21" s="203"/>
      <c r="KQV21" s="203"/>
      <c r="KQW21" s="203"/>
      <c r="KQX21" s="203"/>
      <c r="KQY21" s="203"/>
      <c r="KQZ21" s="203"/>
      <c r="KRA21" s="203"/>
      <c r="KRB21" s="203"/>
      <c r="KRC21" s="203"/>
      <c r="KRD21" s="203"/>
      <c r="KRE21" s="203"/>
      <c r="KRF21" s="203"/>
      <c r="KRG21" s="203"/>
      <c r="KRH21" s="203"/>
      <c r="KRI21" s="203"/>
      <c r="KRJ21" s="203"/>
      <c r="KRK21" s="203"/>
      <c r="KRL21" s="203"/>
      <c r="KRM21" s="203"/>
      <c r="KRN21" s="203"/>
      <c r="KRO21" s="203"/>
      <c r="KRP21" s="203"/>
      <c r="KRQ21" s="203"/>
      <c r="KRR21" s="203"/>
      <c r="KRS21" s="203"/>
      <c r="KRT21" s="203"/>
      <c r="KRU21" s="203"/>
      <c r="KRV21" s="203"/>
      <c r="KRW21" s="203"/>
      <c r="KRX21" s="203"/>
      <c r="KRY21" s="203"/>
      <c r="KRZ21" s="203"/>
      <c r="KSA21" s="203"/>
      <c r="KSB21" s="203"/>
      <c r="KSC21" s="203"/>
      <c r="KSD21" s="203"/>
      <c r="KSE21" s="203"/>
      <c r="KSF21" s="203"/>
      <c r="KSG21" s="203"/>
      <c r="KSH21" s="203"/>
      <c r="KSI21" s="203"/>
      <c r="KSJ21" s="203"/>
      <c r="KSK21" s="203"/>
      <c r="KSL21" s="203"/>
      <c r="KSM21" s="203"/>
      <c r="KSN21" s="203"/>
      <c r="KSO21" s="203"/>
      <c r="KSP21" s="203"/>
      <c r="KSQ21" s="203"/>
      <c r="KSR21" s="203"/>
      <c r="KSS21" s="203"/>
      <c r="KST21" s="203"/>
      <c r="KSU21" s="203"/>
      <c r="KSV21" s="203"/>
      <c r="KSW21" s="203"/>
      <c r="KSX21" s="203"/>
      <c r="KSY21" s="203"/>
      <c r="KSZ21" s="203"/>
      <c r="KTA21" s="203"/>
      <c r="KTB21" s="203"/>
      <c r="KTC21" s="203"/>
      <c r="KTD21" s="203"/>
      <c r="KTE21" s="203"/>
      <c r="KTF21" s="203"/>
      <c r="KTG21" s="203"/>
      <c r="KTH21" s="203"/>
      <c r="KTI21" s="203"/>
      <c r="KTJ21" s="203"/>
      <c r="KTK21" s="203"/>
      <c r="KTL21" s="203"/>
      <c r="KTM21" s="203"/>
      <c r="KTN21" s="203"/>
      <c r="KTO21" s="203"/>
      <c r="KTP21" s="203"/>
      <c r="KTQ21" s="203"/>
      <c r="KTR21" s="203"/>
      <c r="KTS21" s="203"/>
      <c r="KTT21" s="203"/>
      <c r="KTU21" s="203"/>
      <c r="KTV21" s="203"/>
      <c r="KTW21" s="203"/>
      <c r="KTX21" s="203"/>
      <c r="KTY21" s="203"/>
      <c r="KTZ21" s="203"/>
      <c r="KUA21" s="203"/>
      <c r="KUB21" s="203"/>
      <c r="KUC21" s="203"/>
      <c r="KUD21" s="203"/>
      <c r="KUE21" s="203"/>
      <c r="KUF21" s="203"/>
      <c r="KUG21" s="203"/>
      <c r="KUH21" s="203"/>
      <c r="KUI21" s="203"/>
      <c r="KUJ21" s="203"/>
      <c r="KUK21" s="203"/>
      <c r="KUL21" s="203"/>
      <c r="KUM21" s="203"/>
      <c r="KUN21" s="203"/>
      <c r="KUO21" s="203"/>
      <c r="KUP21" s="203"/>
      <c r="KUQ21" s="203"/>
      <c r="KUR21" s="203"/>
      <c r="KUS21" s="203"/>
      <c r="KUT21" s="203"/>
      <c r="KUU21" s="203"/>
      <c r="KUV21" s="203"/>
      <c r="KUW21" s="203"/>
      <c r="KUX21" s="203"/>
      <c r="KUY21" s="203"/>
      <c r="KUZ21" s="203"/>
      <c r="KVA21" s="203"/>
      <c r="KVB21" s="203"/>
      <c r="KVC21" s="203"/>
      <c r="KVD21" s="203"/>
      <c r="KVE21" s="203"/>
      <c r="KVF21" s="203"/>
      <c r="KVG21" s="203"/>
      <c r="KVH21" s="203"/>
      <c r="KVI21" s="203"/>
      <c r="KVJ21" s="203"/>
      <c r="KVK21" s="203"/>
      <c r="KVL21" s="203"/>
      <c r="KVM21" s="203"/>
      <c r="KVN21" s="203"/>
      <c r="KVO21" s="203"/>
      <c r="KVP21" s="203"/>
      <c r="KVQ21" s="203"/>
      <c r="KVR21" s="203"/>
      <c r="KVS21" s="203"/>
      <c r="KVT21" s="203"/>
      <c r="KVU21" s="203"/>
      <c r="KVV21" s="203"/>
      <c r="KVW21" s="203"/>
      <c r="KVX21" s="203"/>
      <c r="KVY21" s="203"/>
      <c r="KVZ21" s="203"/>
      <c r="KWA21" s="203"/>
      <c r="KWB21" s="203"/>
      <c r="KWC21" s="203"/>
      <c r="KWD21" s="203"/>
      <c r="KWE21" s="203"/>
      <c r="KWF21" s="203"/>
      <c r="KWG21" s="203"/>
      <c r="KWH21" s="203"/>
      <c r="KWI21" s="203"/>
      <c r="KWJ21" s="203"/>
      <c r="KWK21" s="203"/>
      <c r="KWL21" s="203"/>
      <c r="KWM21" s="203"/>
      <c r="KWN21" s="203"/>
      <c r="KWO21" s="203"/>
      <c r="KWP21" s="203"/>
      <c r="KWQ21" s="203"/>
      <c r="KWR21" s="203"/>
      <c r="KWS21" s="203"/>
      <c r="KWT21" s="203"/>
      <c r="KWU21" s="203"/>
      <c r="KWV21" s="203"/>
      <c r="KWW21" s="203"/>
      <c r="KWX21" s="203"/>
      <c r="KWY21" s="203"/>
      <c r="KWZ21" s="203"/>
      <c r="KXA21" s="203"/>
      <c r="KXB21" s="203"/>
      <c r="KXC21" s="203"/>
      <c r="KXD21" s="203"/>
      <c r="KXE21" s="203"/>
      <c r="KXF21" s="203"/>
      <c r="KXG21" s="203"/>
      <c r="KXH21" s="203"/>
      <c r="KXI21" s="203"/>
      <c r="KXJ21" s="203"/>
      <c r="KXK21" s="203"/>
      <c r="KXL21" s="203"/>
      <c r="KXM21" s="203"/>
      <c r="KXN21" s="203"/>
      <c r="KXO21" s="203"/>
      <c r="KXP21" s="203"/>
      <c r="KXQ21" s="203"/>
      <c r="KXR21" s="203"/>
      <c r="KXS21" s="203"/>
      <c r="KXT21" s="203"/>
      <c r="KXU21" s="203"/>
      <c r="KXV21" s="203"/>
      <c r="KXW21" s="203"/>
      <c r="KXX21" s="203"/>
      <c r="KXY21" s="203"/>
      <c r="KXZ21" s="203"/>
      <c r="KYA21" s="203"/>
      <c r="KYB21" s="203"/>
      <c r="KYC21" s="203"/>
      <c r="KYD21" s="203"/>
      <c r="KYE21" s="203"/>
      <c r="KYF21" s="203"/>
      <c r="KYG21" s="203"/>
      <c r="KYH21" s="203"/>
      <c r="KYI21" s="203"/>
      <c r="KYJ21" s="203"/>
      <c r="KYK21" s="203"/>
      <c r="KYL21" s="203"/>
      <c r="KYM21" s="203"/>
      <c r="KYN21" s="203"/>
      <c r="KYO21" s="203"/>
      <c r="KYP21" s="203"/>
      <c r="KYQ21" s="203"/>
      <c r="KYR21" s="203"/>
      <c r="KYS21" s="203"/>
      <c r="KYT21" s="203"/>
      <c r="KYU21" s="203"/>
      <c r="KYV21" s="203"/>
      <c r="KYW21" s="203"/>
      <c r="KYX21" s="203"/>
      <c r="KYY21" s="203"/>
      <c r="KYZ21" s="203"/>
      <c r="KZA21" s="203"/>
      <c r="KZB21" s="203"/>
      <c r="KZC21" s="203"/>
      <c r="KZD21" s="203"/>
      <c r="KZE21" s="203"/>
      <c r="KZF21" s="203"/>
      <c r="KZG21" s="203"/>
      <c r="KZH21" s="203"/>
      <c r="KZI21" s="203"/>
      <c r="KZJ21" s="203"/>
      <c r="KZK21" s="203"/>
      <c r="KZL21" s="203"/>
      <c r="KZM21" s="203"/>
      <c r="KZN21" s="203"/>
      <c r="KZO21" s="203"/>
      <c r="KZP21" s="203"/>
      <c r="KZQ21" s="203"/>
      <c r="KZR21" s="203"/>
      <c r="KZS21" s="203"/>
      <c r="KZT21" s="203"/>
      <c r="KZU21" s="203"/>
      <c r="KZV21" s="203"/>
      <c r="KZW21" s="203"/>
      <c r="KZX21" s="203"/>
      <c r="KZY21" s="203"/>
      <c r="KZZ21" s="203"/>
      <c r="LAA21" s="203"/>
      <c r="LAB21" s="203"/>
      <c r="LAC21" s="203"/>
      <c r="LAD21" s="203"/>
      <c r="LAE21" s="203"/>
      <c r="LAF21" s="203"/>
      <c r="LAG21" s="203"/>
      <c r="LAH21" s="203"/>
      <c r="LAI21" s="203"/>
      <c r="LAJ21" s="203"/>
      <c r="LAK21" s="203"/>
      <c r="LAL21" s="203"/>
      <c r="LAM21" s="203"/>
      <c r="LAN21" s="203"/>
      <c r="LAO21" s="203"/>
      <c r="LAP21" s="203"/>
      <c r="LAQ21" s="203"/>
      <c r="LAR21" s="203"/>
      <c r="LAS21" s="203"/>
      <c r="LAT21" s="203"/>
      <c r="LAU21" s="203"/>
      <c r="LAV21" s="203"/>
      <c r="LAW21" s="203"/>
      <c r="LAX21" s="203"/>
      <c r="LAY21" s="203"/>
      <c r="LAZ21" s="203"/>
      <c r="LBA21" s="203"/>
      <c r="LBB21" s="203"/>
      <c r="LBC21" s="203"/>
      <c r="LBD21" s="203"/>
      <c r="LBE21" s="203"/>
      <c r="LBF21" s="203"/>
      <c r="LBG21" s="203"/>
      <c r="LBH21" s="203"/>
      <c r="LBI21" s="203"/>
      <c r="LBJ21" s="203"/>
      <c r="LBK21" s="203"/>
      <c r="LBL21" s="203"/>
      <c r="LBM21" s="203"/>
      <c r="LBN21" s="203"/>
      <c r="LBO21" s="203"/>
      <c r="LBP21" s="203"/>
      <c r="LBQ21" s="203"/>
      <c r="LBR21" s="203"/>
      <c r="LBS21" s="203"/>
      <c r="LBT21" s="203"/>
      <c r="LBU21" s="203"/>
      <c r="LBV21" s="203"/>
      <c r="LBW21" s="203"/>
      <c r="LBX21" s="203"/>
      <c r="LBY21" s="203"/>
      <c r="LBZ21" s="203"/>
      <c r="LCA21" s="203"/>
      <c r="LCB21" s="203"/>
      <c r="LCC21" s="203"/>
      <c r="LCD21" s="203"/>
      <c r="LCE21" s="203"/>
      <c r="LCF21" s="203"/>
      <c r="LCG21" s="203"/>
      <c r="LCH21" s="203"/>
      <c r="LCI21" s="203"/>
      <c r="LCJ21" s="203"/>
      <c r="LCK21" s="203"/>
      <c r="LCL21" s="203"/>
      <c r="LCM21" s="203"/>
      <c r="LCN21" s="203"/>
      <c r="LCO21" s="203"/>
      <c r="LCP21" s="203"/>
      <c r="LCQ21" s="203"/>
      <c r="LCR21" s="203"/>
      <c r="LCS21" s="203"/>
      <c r="LCT21" s="203"/>
      <c r="LCU21" s="203"/>
      <c r="LCV21" s="203"/>
      <c r="LCW21" s="203"/>
      <c r="LCX21" s="203"/>
      <c r="LCY21" s="203"/>
      <c r="LCZ21" s="203"/>
      <c r="LDA21" s="203"/>
      <c r="LDB21" s="203"/>
      <c r="LDC21" s="203"/>
      <c r="LDD21" s="203"/>
      <c r="LDE21" s="203"/>
      <c r="LDF21" s="203"/>
      <c r="LDG21" s="203"/>
      <c r="LDH21" s="203"/>
      <c r="LDI21" s="203"/>
      <c r="LDJ21" s="203"/>
      <c r="LDK21" s="203"/>
      <c r="LDL21" s="203"/>
      <c r="LDM21" s="203"/>
      <c r="LDN21" s="203"/>
      <c r="LDO21" s="203"/>
      <c r="LDP21" s="203"/>
      <c r="LDQ21" s="203"/>
      <c r="LDR21" s="203"/>
      <c r="LDS21" s="203"/>
      <c r="LDT21" s="203"/>
      <c r="LDU21" s="203"/>
      <c r="LDV21" s="203"/>
      <c r="LDW21" s="203"/>
      <c r="LDX21" s="203"/>
      <c r="LDY21" s="203"/>
      <c r="LDZ21" s="203"/>
      <c r="LEA21" s="203"/>
      <c r="LEB21" s="203"/>
      <c r="LEC21" s="203"/>
      <c r="LED21" s="203"/>
      <c r="LEE21" s="203"/>
      <c r="LEF21" s="203"/>
      <c r="LEG21" s="203"/>
      <c r="LEH21" s="203"/>
      <c r="LEI21" s="203"/>
      <c r="LEJ21" s="203"/>
      <c r="LEK21" s="203"/>
      <c r="LEL21" s="203"/>
      <c r="LEM21" s="203"/>
      <c r="LEN21" s="203"/>
      <c r="LEO21" s="203"/>
      <c r="LEP21" s="203"/>
      <c r="LEQ21" s="203"/>
      <c r="LER21" s="203"/>
      <c r="LES21" s="203"/>
      <c r="LET21" s="203"/>
      <c r="LEU21" s="203"/>
      <c r="LEV21" s="203"/>
      <c r="LEW21" s="203"/>
      <c r="LEX21" s="203"/>
      <c r="LEY21" s="203"/>
      <c r="LEZ21" s="203"/>
      <c r="LFA21" s="203"/>
      <c r="LFB21" s="203"/>
      <c r="LFC21" s="203"/>
      <c r="LFD21" s="203"/>
      <c r="LFE21" s="203"/>
      <c r="LFF21" s="203"/>
      <c r="LFG21" s="203"/>
      <c r="LFH21" s="203"/>
      <c r="LFI21" s="203"/>
      <c r="LFJ21" s="203"/>
      <c r="LFK21" s="203"/>
      <c r="LFL21" s="203"/>
      <c r="LFM21" s="203"/>
      <c r="LFN21" s="203"/>
      <c r="LFO21" s="203"/>
      <c r="LFP21" s="203"/>
      <c r="LFQ21" s="203"/>
      <c r="LFR21" s="203"/>
      <c r="LFS21" s="203"/>
      <c r="LFT21" s="203"/>
      <c r="LFU21" s="203"/>
      <c r="LFV21" s="203"/>
      <c r="LFW21" s="203"/>
      <c r="LFX21" s="203"/>
      <c r="LFY21" s="203"/>
      <c r="LFZ21" s="203"/>
      <c r="LGA21" s="203"/>
      <c r="LGB21" s="203"/>
      <c r="LGC21" s="203"/>
      <c r="LGD21" s="203"/>
      <c r="LGE21" s="203"/>
      <c r="LGF21" s="203"/>
      <c r="LGG21" s="203"/>
      <c r="LGH21" s="203"/>
      <c r="LGI21" s="203"/>
      <c r="LGJ21" s="203"/>
      <c r="LGK21" s="203"/>
      <c r="LGL21" s="203"/>
      <c r="LGM21" s="203"/>
      <c r="LGN21" s="203"/>
      <c r="LGO21" s="203"/>
      <c r="LGP21" s="203"/>
      <c r="LGQ21" s="203"/>
      <c r="LGR21" s="203"/>
      <c r="LGS21" s="203"/>
      <c r="LGT21" s="203"/>
      <c r="LGU21" s="203"/>
      <c r="LGV21" s="203"/>
      <c r="LGW21" s="203"/>
      <c r="LGX21" s="203"/>
      <c r="LGY21" s="203"/>
      <c r="LGZ21" s="203"/>
      <c r="LHA21" s="203"/>
      <c r="LHB21" s="203"/>
      <c r="LHC21" s="203"/>
      <c r="LHD21" s="203"/>
      <c r="LHE21" s="203"/>
      <c r="LHF21" s="203"/>
      <c r="LHG21" s="203"/>
      <c r="LHH21" s="203"/>
      <c r="LHI21" s="203"/>
      <c r="LHJ21" s="203"/>
      <c r="LHK21" s="203"/>
      <c r="LHL21" s="203"/>
      <c r="LHM21" s="203"/>
      <c r="LHN21" s="203"/>
      <c r="LHO21" s="203"/>
      <c r="LHP21" s="203"/>
      <c r="LHQ21" s="203"/>
      <c r="LHR21" s="203"/>
      <c r="LHS21" s="203"/>
      <c r="LHT21" s="203"/>
      <c r="LHU21" s="203"/>
      <c r="LHV21" s="203"/>
      <c r="LHW21" s="203"/>
      <c r="LHX21" s="203"/>
      <c r="LHY21" s="203"/>
      <c r="LHZ21" s="203"/>
      <c r="LIA21" s="203"/>
      <c r="LIB21" s="203"/>
      <c r="LIC21" s="203"/>
      <c r="LID21" s="203"/>
      <c r="LIE21" s="203"/>
      <c r="LIF21" s="203"/>
      <c r="LIG21" s="203"/>
      <c r="LIH21" s="203"/>
      <c r="LII21" s="203"/>
      <c r="LIJ21" s="203"/>
      <c r="LIK21" s="203"/>
      <c r="LIL21" s="203"/>
      <c r="LIM21" s="203"/>
      <c r="LIN21" s="203"/>
      <c r="LIO21" s="203"/>
      <c r="LIP21" s="203"/>
      <c r="LIQ21" s="203"/>
      <c r="LIR21" s="203"/>
      <c r="LIS21" s="203"/>
      <c r="LIT21" s="203"/>
      <c r="LIU21" s="203"/>
      <c r="LIV21" s="203"/>
      <c r="LIW21" s="203"/>
      <c r="LIX21" s="203"/>
      <c r="LIY21" s="203"/>
      <c r="LIZ21" s="203"/>
      <c r="LJA21" s="203"/>
      <c r="LJB21" s="203"/>
      <c r="LJC21" s="203"/>
      <c r="LJD21" s="203"/>
      <c r="LJE21" s="203"/>
      <c r="LJF21" s="203"/>
      <c r="LJG21" s="203"/>
      <c r="LJH21" s="203"/>
      <c r="LJI21" s="203"/>
      <c r="LJJ21" s="203"/>
      <c r="LJK21" s="203"/>
      <c r="LJL21" s="203"/>
      <c r="LJM21" s="203"/>
      <c r="LJN21" s="203"/>
      <c r="LJO21" s="203"/>
      <c r="LJP21" s="203"/>
      <c r="LJQ21" s="203"/>
      <c r="LJR21" s="203"/>
      <c r="LJS21" s="203"/>
      <c r="LJT21" s="203"/>
      <c r="LJU21" s="203"/>
      <c r="LJV21" s="203"/>
      <c r="LJW21" s="203"/>
      <c r="LJX21" s="203"/>
      <c r="LJY21" s="203"/>
      <c r="LJZ21" s="203"/>
      <c r="LKA21" s="203"/>
      <c r="LKB21" s="203"/>
      <c r="LKC21" s="203"/>
      <c r="LKD21" s="203"/>
      <c r="LKE21" s="203"/>
      <c r="LKF21" s="203"/>
      <c r="LKG21" s="203"/>
      <c r="LKH21" s="203"/>
      <c r="LKI21" s="203"/>
      <c r="LKJ21" s="203"/>
      <c r="LKK21" s="203"/>
      <c r="LKL21" s="203"/>
      <c r="LKM21" s="203"/>
      <c r="LKN21" s="203"/>
      <c r="LKO21" s="203"/>
      <c r="LKP21" s="203"/>
      <c r="LKQ21" s="203"/>
      <c r="LKR21" s="203"/>
      <c r="LKS21" s="203"/>
      <c r="LKT21" s="203"/>
      <c r="LKU21" s="203"/>
      <c r="LKV21" s="203"/>
      <c r="LKW21" s="203"/>
      <c r="LKX21" s="203"/>
      <c r="LKY21" s="203"/>
      <c r="LKZ21" s="203"/>
      <c r="LLA21" s="203"/>
      <c r="LLB21" s="203"/>
      <c r="LLC21" s="203"/>
      <c r="LLD21" s="203"/>
      <c r="LLE21" s="203"/>
      <c r="LLF21" s="203"/>
      <c r="LLG21" s="203"/>
      <c r="LLH21" s="203"/>
      <c r="LLI21" s="203"/>
      <c r="LLJ21" s="203"/>
      <c r="LLK21" s="203"/>
      <c r="LLL21" s="203"/>
      <c r="LLM21" s="203"/>
      <c r="LLN21" s="203"/>
      <c r="LLO21" s="203"/>
      <c r="LLP21" s="203"/>
      <c r="LLQ21" s="203"/>
      <c r="LLR21" s="203"/>
      <c r="LLS21" s="203"/>
      <c r="LLT21" s="203"/>
      <c r="LLU21" s="203"/>
      <c r="LLV21" s="203"/>
      <c r="LLW21" s="203"/>
      <c r="LLX21" s="203"/>
      <c r="LLY21" s="203"/>
      <c r="LLZ21" s="203"/>
      <c r="LMA21" s="203"/>
      <c r="LMB21" s="203"/>
      <c r="LMC21" s="203"/>
      <c r="LMD21" s="203"/>
      <c r="LME21" s="203"/>
      <c r="LMF21" s="203"/>
      <c r="LMG21" s="203"/>
      <c r="LMH21" s="203"/>
      <c r="LMI21" s="203"/>
      <c r="LMJ21" s="203"/>
      <c r="LMK21" s="203"/>
      <c r="LML21" s="203"/>
      <c r="LMM21" s="203"/>
      <c r="LMN21" s="203"/>
      <c r="LMO21" s="203"/>
      <c r="LMP21" s="203"/>
      <c r="LMQ21" s="203"/>
      <c r="LMR21" s="203"/>
      <c r="LMS21" s="203"/>
      <c r="LMT21" s="203"/>
      <c r="LMU21" s="203"/>
      <c r="LMV21" s="203"/>
      <c r="LMW21" s="203"/>
      <c r="LMX21" s="203"/>
      <c r="LMY21" s="203"/>
      <c r="LMZ21" s="203"/>
      <c r="LNA21" s="203"/>
      <c r="LNB21" s="203"/>
      <c r="LNC21" s="203"/>
      <c r="LND21" s="203"/>
      <c r="LNE21" s="203"/>
      <c r="LNF21" s="203"/>
      <c r="LNG21" s="203"/>
      <c r="LNH21" s="203"/>
      <c r="LNI21" s="203"/>
      <c r="LNJ21" s="203"/>
      <c r="LNK21" s="203"/>
      <c r="LNL21" s="203"/>
      <c r="LNM21" s="203"/>
      <c r="LNN21" s="203"/>
      <c r="LNO21" s="203"/>
      <c r="LNP21" s="203"/>
      <c r="LNQ21" s="203"/>
      <c r="LNR21" s="203"/>
      <c r="LNS21" s="203"/>
      <c r="LNT21" s="203"/>
      <c r="LNU21" s="203"/>
      <c r="LNV21" s="203"/>
      <c r="LNW21" s="203"/>
      <c r="LNX21" s="203"/>
      <c r="LNY21" s="203"/>
      <c r="LNZ21" s="203"/>
      <c r="LOA21" s="203"/>
      <c r="LOB21" s="203"/>
      <c r="LOC21" s="203"/>
      <c r="LOD21" s="203"/>
      <c r="LOE21" s="203"/>
      <c r="LOF21" s="203"/>
      <c r="LOG21" s="203"/>
      <c r="LOH21" s="203"/>
      <c r="LOI21" s="203"/>
      <c r="LOJ21" s="203"/>
      <c r="LOK21" s="203"/>
      <c r="LOL21" s="203"/>
      <c r="LOM21" s="203"/>
      <c r="LON21" s="203"/>
      <c r="LOO21" s="203"/>
      <c r="LOP21" s="203"/>
      <c r="LOQ21" s="203"/>
      <c r="LOR21" s="203"/>
      <c r="LOS21" s="203"/>
      <c r="LOT21" s="203"/>
      <c r="LOU21" s="203"/>
      <c r="LOV21" s="203"/>
      <c r="LOW21" s="203"/>
      <c r="LOX21" s="203"/>
      <c r="LOY21" s="203"/>
      <c r="LOZ21" s="203"/>
      <c r="LPA21" s="203"/>
      <c r="LPB21" s="203"/>
      <c r="LPC21" s="203"/>
      <c r="LPD21" s="203"/>
      <c r="LPE21" s="203"/>
      <c r="LPF21" s="203"/>
      <c r="LPG21" s="203"/>
      <c r="LPH21" s="203"/>
      <c r="LPI21" s="203"/>
      <c r="LPJ21" s="203"/>
      <c r="LPK21" s="203"/>
      <c r="LPL21" s="203"/>
      <c r="LPM21" s="203"/>
      <c r="LPN21" s="203"/>
      <c r="LPO21" s="203"/>
      <c r="LPP21" s="203"/>
      <c r="LPQ21" s="203"/>
      <c r="LPR21" s="203"/>
      <c r="LPS21" s="203"/>
      <c r="LPT21" s="203"/>
      <c r="LPU21" s="203"/>
      <c r="LPV21" s="203"/>
      <c r="LPW21" s="203"/>
      <c r="LPX21" s="203"/>
      <c r="LPY21" s="203"/>
      <c r="LPZ21" s="203"/>
      <c r="LQA21" s="203"/>
      <c r="LQB21" s="203"/>
      <c r="LQC21" s="203"/>
      <c r="LQD21" s="203"/>
      <c r="LQE21" s="203"/>
      <c r="LQF21" s="203"/>
      <c r="LQG21" s="203"/>
      <c r="LQH21" s="203"/>
      <c r="LQI21" s="203"/>
      <c r="LQJ21" s="203"/>
      <c r="LQK21" s="203"/>
      <c r="LQL21" s="203"/>
      <c r="LQM21" s="203"/>
      <c r="LQN21" s="203"/>
      <c r="LQO21" s="203"/>
      <c r="LQP21" s="203"/>
      <c r="LQQ21" s="203"/>
      <c r="LQR21" s="203"/>
      <c r="LQS21" s="203"/>
      <c r="LQT21" s="203"/>
      <c r="LQU21" s="203"/>
      <c r="LQV21" s="203"/>
      <c r="LQW21" s="203"/>
      <c r="LQX21" s="203"/>
      <c r="LQY21" s="203"/>
      <c r="LQZ21" s="203"/>
      <c r="LRA21" s="203"/>
      <c r="LRB21" s="203"/>
      <c r="LRC21" s="203"/>
      <c r="LRD21" s="203"/>
      <c r="LRE21" s="203"/>
      <c r="LRF21" s="203"/>
      <c r="LRG21" s="203"/>
      <c r="LRH21" s="203"/>
      <c r="LRI21" s="203"/>
      <c r="LRJ21" s="203"/>
      <c r="LRK21" s="203"/>
      <c r="LRL21" s="203"/>
      <c r="LRM21" s="203"/>
      <c r="LRN21" s="203"/>
      <c r="LRO21" s="203"/>
      <c r="LRP21" s="203"/>
      <c r="LRQ21" s="203"/>
      <c r="LRR21" s="203"/>
      <c r="LRS21" s="203"/>
      <c r="LRT21" s="203"/>
      <c r="LRU21" s="203"/>
      <c r="LRV21" s="203"/>
      <c r="LRW21" s="203"/>
      <c r="LRX21" s="203"/>
      <c r="LRY21" s="203"/>
      <c r="LRZ21" s="203"/>
      <c r="LSA21" s="203"/>
      <c r="LSB21" s="203"/>
      <c r="LSC21" s="203"/>
      <c r="LSD21" s="203"/>
      <c r="LSE21" s="203"/>
      <c r="LSF21" s="203"/>
      <c r="LSG21" s="203"/>
      <c r="LSH21" s="203"/>
      <c r="LSI21" s="203"/>
      <c r="LSJ21" s="203"/>
      <c r="LSK21" s="203"/>
      <c r="LSL21" s="203"/>
      <c r="LSM21" s="203"/>
      <c r="LSN21" s="203"/>
      <c r="LSO21" s="203"/>
      <c r="LSP21" s="203"/>
      <c r="LSQ21" s="203"/>
      <c r="LSR21" s="203"/>
      <c r="LSS21" s="203"/>
      <c r="LST21" s="203"/>
      <c r="LSU21" s="203"/>
      <c r="LSV21" s="203"/>
      <c r="LSW21" s="203"/>
      <c r="LSX21" s="203"/>
      <c r="LSY21" s="203"/>
      <c r="LSZ21" s="203"/>
      <c r="LTA21" s="203"/>
      <c r="LTB21" s="203"/>
      <c r="LTC21" s="203"/>
      <c r="LTD21" s="203"/>
      <c r="LTE21" s="203"/>
      <c r="LTF21" s="203"/>
      <c r="LTG21" s="203"/>
      <c r="LTH21" s="203"/>
      <c r="LTI21" s="203"/>
      <c r="LTJ21" s="203"/>
      <c r="LTK21" s="203"/>
      <c r="LTL21" s="203"/>
      <c r="LTM21" s="203"/>
      <c r="LTN21" s="203"/>
      <c r="LTO21" s="203"/>
      <c r="LTP21" s="203"/>
      <c r="LTQ21" s="203"/>
      <c r="LTR21" s="203"/>
      <c r="LTS21" s="203"/>
      <c r="LTT21" s="203"/>
      <c r="LTU21" s="203"/>
      <c r="LTV21" s="203"/>
      <c r="LTW21" s="203"/>
      <c r="LTX21" s="203"/>
      <c r="LTY21" s="203"/>
      <c r="LTZ21" s="203"/>
      <c r="LUA21" s="203"/>
      <c r="LUB21" s="203"/>
      <c r="LUC21" s="203"/>
      <c r="LUD21" s="203"/>
      <c r="LUE21" s="203"/>
      <c r="LUF21" s="203"/>
      <c r="LUG21" s="203"/>
      <c r="LUH21" s="203"/>
      <c r="LUI21" s="203"/>
      <c r="LUJ21" s="203"/>
      <c r="LUK21" s="203"/>
      <c r="LUL21" s="203"/>
      <c r="LUM21" s="203"/>
      <c r="LUN21" s="203"/>
      <c r="LUO21" s="203"/>
      <c r="LUP21" s="203"/>
      <c r="LUQ21" s="203"/>
      <c r="LUR21" s="203"/>
      <c r="LUS21" s="203"/>
      <c r="LUT21" s="203"/>
      <c r="LUU21" s="203"/>
      <c r="LUV21" s="203"/>
      <c r="LUW21" s="203"/>
      <c r="LUX21" s="203"/>
      <c r="LUY21" s="203"/>
      <c r="LUZ21" s="203"/>
      <c r="LVA21" s="203"/>
      <c r="LVB21" s="203"/>
      <c r="LVC21" s="203"/>
      <c r="LVD21" s="203"/>
      <c r="LVE21" s="203"/>
      <c r="LVF21" s="203"/>
      <c r="LVG21" s="203"/>
      <c r="LVH21" s="203"/>
      <c r="LVI21" s="203"/>
      <c r="LVJ21" s="203"/>
      <c r="LVK21" s="203"/>
      <c r="LVL21" s="203"/>
      <c r="LVM21" s="203"/>
      <c r="LVN21" s="203"/>
      <c r="LVO21" s="203"/>
      <c r="LVP21" s="203"/>
      <c r="LVQ21" s="203"/>
      <c r="LVR21" s="203"/>
      <c r="LVS21" s="203"/>
      <c r="LVT21" s="203"/>
      <c r="LVU21" s="203"/>
      <c r="LVV21" s="203"/>
      <c r="LVW21" s="203"/>
      <c r="LVX21" s="203"/>
      <c r="LVY21" s="203"/>
      <c r="LVZ21" s="203"/>
      <c r="LWA21" s="203"/>
      <c r="LWB21" s="203"/>
      <c r="LWC21" s="203"/>
      <c r="LWD21" s="203"/>
      <c r="LWE21" s="203"/>
      <c r="LWF21" s="203"/>
      <c r="LWG21" s="203"/>
      <c r="LWH21" s="203"/>
      <c r="LWI21" s="203"/>
      <c r="LWJ21" s="203"/>
      <c r="LWK21" s="203"/>
      <c r="LWL21" s="203"/>
      <c r="LWM21" s="203"/>
      <c r="LWN21" s="203"/>
      <c r="LWO21" s="203"/>
      <c r="LWP21" s="203"/>
      <c r="LWQ21" s="203"/>
      <c r="LWR21" s="203"/>
      <c r="LWS21" s="203"/>
      <c r="LWT21" s="203"/>
      <c r="LWU21" s="203"/>
      <c r="LWV21" s="203"/>
      <c r="LWW21" s="203"/>
      <c r="LWX21" s="203"/>
      <c r="LWY21" s="203"/>
      <c r="LWZ21" s="203"/>
      <c r="LXA21" s="203"/>
      <c r="LXB21" s="203"/>
      <c r="LXC21" s="203"/>
      <c r="LXD21" s="203"/>
      <c r="LXE21" s="203"/>
      <c r="LXF21" s="203"/>
      <c r="LXG21" s="203"/>
      <c r="LXH21" s="203"/>
      <c r="LXI21" s="203"/>
      <c r="LXJ21" s="203"/>
      <c r="LXK21" s="203"/>
      <c r="LXL21" s="203"/>
      <c r="LXM21" s="203"/>
      <c r="LXN21" s="203"/>
      <c r="LXO21" s="203"/>
      <c r="LXP21" s="203"/>
      <c r="LXQ21" s="203"/>
      <c r="LXR21" s="203"/>
      <c r="LXS21" s="203"/>
      <c r="LXT21" s="203"/>
      <c r="LXU21" s="203"/>
      <c r="LXV21" s="203"/>
      <c r="LXW21" s="203"/>
      <c r="LXX21" s="203"/>
      <c r="LXY21" s="203"/>
      <c r="LXZ21" s="203"/>
      <c r="LYA21" s="203"/>
      <c r="LYB21" s="203"/>
      <c r="LYC21" s="203"/>
      <c r="LYD21" s="203"/>
      <c r="LYE21" s="203"/>
      <c r="LYF21" s="203"/>
      <c r="LYG21" s="203"/>
      <c r="LYH21" s="203"/>
      <c r="LYI21" s="203"/>
      <c r="LYJ21" s="203"/>
      <c r="LYK21" s="203"/>
      <c r="LYL21" s="203"/>
      <c r="LYM21" s="203"/>
      <c r="LYN21" s="203"/>
      <c r="LYO21" s="203"/>
      <c r="LYP21" s="203"/>
      <c r="LYQ21" s="203"/>
      <c r="LYR21" s="203"/>
      <c r="LYS21" s="203"/>
      <c r="LYT21" s="203"/>
      <c r="LYU21" s="203"/>
      <c r="LYV21" s="203"/>
      <c r="LYW21" s="203"/>
      <c r="LYX21" s="203"/>
      <c r="LYY21" s="203"/>
      <c r="LYZ21" s="203"/>
      <c r="LZA21" s="203"/>
      <c r="LZB21" s="203"/>
      <c r="LZC21" s="203"/>
      <c r="LZD21" s="203"/>
      <c r="LZE21" s="203"/>
      <c r="LZF21" s="203"/>
      <c r="LZG21" s="203"/>
      <c r="LZH21" s="203"/>
      <c r="LZI21" s="203"/>
      <c r="LZJ21" s="203"/>
      <c r="LZK21" s="203"/>
      <c r="LZL21" s="203"/>
      <c r="LZM21" s="203"/>
      <c r="LZN21" s="203"/>
      <c r="LZO21" s="203"/>
      <c r="LZP21" s="203"/>
      <c r="LZQ21" s="203"/>
      <c r="LZR21" s="203"/>
      <c r="LZS21" s="203"/>
      <c r="LZT21" s="203"/>
      <c r="LZU21" s="203"/>
      <c r="LZV21" s="203"/>
      <c r="LZW21" s="203"/>
      <c r="LZX21" s="203"/>
      <c r="LZY21" s="203"/>
      <c r="LZZ21" s="203"/>
      <c r="MAA21" s="203"/>
      <c r="MAB21" s="203"/>
      <c r="MAC21" s="203"/>
      <c r="MAD21" s="203"/>
      <c r="MAE21" s="203"/>
      <c r="MAF21" s="203"/>
      <c r="MAG21" s="203"/>
      <c r="MAH21" s="203"/>
      <c r="MAI21" s="203"/>
      <c r="MAJ21" s="203"/>
      <c r="MAK21" s="203"/>
      <c r="MAL21" s="203"/>
      <c r="MAM21" s="203"/>
      <c r="MAN21" s="203"/>
      <c r="MAO21" s="203"/>
      <c r="MAP21" s="203"/>
      <c r="MAQ21" s="203"/>
      <c r="MAR21" s="203"/>
      <c r="MAS21" s="203"/>
      <c r="MAT21" s="203"/>
      <c r="MAU21" s="203"/>
      <c r="MAV21" s="203"/>
      <c r="MAW21" s="203"/>
      <c r="MAX21" s="203"/>
      <c r="MAY21" s="203"/>
      <c r="MAZ21" s="203"/>
      <c r="MBA21" s="203"/>
      <c r="MBB21" s="203"/>
      <c r="MBC21" s="203"/>
      <c r="MBD21" s="203"/>
      <c r="MBE21" s="203"/>
      <c r="MBF21" s="203"/>
      <c r="MBG21" s="203"/>
      <c r="MBH21" s="203"/>
      <c r="MBI21" s="203"/>
      <c r="MBJ21" s="203"/>
      <c r="MBK21" s="203"/>
      <c r="MBL21" s="203"/>
      <c r="MBM21" s="203"/>
      <c r="MBN21" s="203"/>
      <c r="MBO21" s="203"/>
      <c r="MBP21" s="203"/>
      <c r="MBQ21" s="203"/>
      <c r="MBR21" s="203"/>
      <c r="MBS21" s="203"/>
      <c r="MBT21" s="203"/>
      <c r="MBU21" s="203"/>
      <c r="MBV21" s="203"/>
      <c r="MBW21" s="203"/>
      <c r="MBX21" s="203"/>
      <c r="MBY21" s="203"/>
      <c r="MBZ21" s="203"/>
      <c r="MCA21" s="203"/>
      <c r="MCB21" s="203"/>
      <c r="MCC21" s="203"/>
      <c r="MCD21" s="203"/>
      <c r="MCE21" s="203"/>
      <c r="MCF21" s="203"/>
      <c r="MCG21" s="203"/>
      <c r="MCH21" s="203"/>
      <c r="MCI21" s="203"/>
      <c r="MCJ21" s="203"/>
      <c r="MCK21" s="203"/>
      <c r="MCL21" s="203"/>
      <c r="MCM21" s="203"/>
      <c r="MCN21" s="203"/>
      <c r="MCO21" s="203"/>
      <c r="MCP21" s="203"/>
      <c r="MCQ21" s="203"/>
      <c r="MCR21" s="203"/>
      <c r="MCS21" s="203"/>
      <c r="MCT21" s="203"/>
      <c r="MCU21" s="203"/>
      <c r="MCV21" s="203"/>
      <c r="MCW21" s="203"/>
      <c r="MCX21" s="203"/>
      <c r="MCY21" s="203"/>
      <c r="MCZ21" s="203"/>
      <c r="MDA21" s="203"/>
      <c r="MDB21" s="203"/>
      <c r="MDC21" s="203"/>
      <c r="MDD21" s="203"/>
      <c r="MDE21" s="203"/>
      <c r="MDF21" s="203"/>
      <c r="MDG21" s="203"/>
      <c r="MDH21" s="203"/>
      <c r="MDI21" s="203"/>
      <c r="MDJ21" s="203"/>
      <c r="MDK21" s="203"/>
      <c r="MDL21" s="203"/>
      <c r="MDM21" s="203"/>
      <c r="MDN21" s="203"/>
      <c r="MDO21" s="203"/>
      <c r="MDP21" s="203"/>
      <c r="MDQ21" s="203"/>
      <c r="MDR21" s="203"/>
      <c r="MDS21" s="203"/>
      <c r="MDT21" s="203"/>
      <c r="MDU21" s="203"/>
      <c r="MDV21" s="203"/>
      <c r="MDW21" s="203"/>
      <c r="MDX21" s="203"/>
      <c r="MDY21" s="203"/>
      <c r="MDZ21" s="203"/>
      <c r="MEA21" s="203"/>
      <c r="MEB21" s="203"/>
      <c r="MEC21" s="203"/>
      <c r="MED21" s="203"/>
      <c r="MEE21" s="203"/>
      <c r="MEF21" s="203"/>
      <c r="MEG21" s="203"/>
      <c r="MEH21" s="203"/>
      <c r="MEI21" s="203"/>
      <c r="MEJ21" s="203"/>
      <c r="MEK21" s="203"/>
      <c r="MEL21" s="203"/>
      <c r="MEM21" s="203"/>
      <c r="MEN21" s="203"/>
      <c r="MEO21" s="203"/>
      <c r="MEP21" s="203"/>
      <c r="MEQ21" s="203"/>
      <c r="MER21" s="203"/>
      <c r="MES21" s="203"/>
      <c r="MET21" s="203"/>
      <c r="MEU21" s="203"/>
      <c r="MEV21" s="203"/>
      <c r="MEW21" s="203"/>
      <c r="MEX21" s="203"/>
      <c r="MEY21" s="203"/>
      <c r="MEZ21" s="203"/>
      <c r="MFA21" s="203"/>
      <c r="MFB21" s="203"/>
      <c r="MFC21" s="203"/>
      <c r="MFD21" s="203"/>
      <c r="MFE21" s="203"/>
      <c r="MFF21" s="203"/>
      <c r="MFG21" s="203"/>
      <c r="MFH21" s="203"/>
      <c r="MFI21" s="203"/>
      <c r="MFJ21" s="203"/>
      <c r="MFK21" s="203"/>
      <c r="MFL21" s="203"/>
      <c r="MFM21" s="203"/>
      <c r="MFN21" s="203"/>
      <c r="MFO21" s="203"/>
      <c r="MFP21" s="203"/>
      <c r="MFQ21" s="203"/>
      <c r="MFR21" s="203"/>
      <c r="MFS21" s="203"/>
      <c r="MFT21" s="203"/>
      <c r="MFU21" s="203"/>
      <c r="MFV21" s="203"/>
      <c r="MFW21" s="203"/>
      <c r="MFX21" s="203"/>
      <c r="MFY21" s="203"/>
      <c r="MFZ21" s="203"/>
      <c r="MGA21" s="203"/>
      <c r="MGB21" s="203"/>
      <c r="MGC21" s="203"/>
      <c r="MGD21" s="203"/>
      <c r="MGE21" s="203"/>
      <c r="MGF21" s="203"/>
      <c r="MGG21" s="203"/>
      <c r="MGH21" s="203"/>
      <c r="MGI21" s="203"/>
      <c r="MGJ21" s="203"/>
      <c r="MGK21" s="203"/>
      <c r="MGL21" s="203"/>
      <c r="MGM21" s="203"/>
      <c r="MGN21" s="203"/>
      <c r="MGO21" s="203"/>
      <c r="MGP21" s="203"/>
      <c r="MGQ21" s="203"/>
      <c r="MGR21" s="203"/>
      <c r="MGS21" s="203"/>
      <c r="MGT21" s="203"/>
      <c r="MGU21" s="203"/>
      <c r="MGV21" s="203"/>
      <c r="MGW21" s="203"/>
      <c r="MGX21" s="203"/>
      <c r="MGY21" s="203"/>
      <c r="MGZ21" s="203"/>
      <c r="MHA21" s="203"/>
      <c r="MHB21" s="203"/>
      <c r="MHC21" s="203"/>
      <c r="MHD21" s="203"/>
      <c r="MHE21" s="203"/>
      <c r="MHF21" s="203"/>
      <c r="MHG21" s="203"/>
      <c r="MHH21" s="203"/>
      <c r="MHI21" s="203"/>
      <c r="MHJ21" s="203"/>
      <c r="MHK21" s="203"/>
      <c r="MHL21" s="203"/>
      <c r="MHM21" s="203"/>
      <c r="MHN21" s="203"/>
      <c r="MHO21" s="203"/>
      <c r="MHP21" s="203"/>
      <c r="MHQ21" s="203"/>
      <c r="MHR21" s="203"/>
      <c r="MHS21" s="203"/>
      <c r="MHT21" s="203"/>
      <c r="MHU21" s="203"/>
      <c r="MHV21" s="203"/>
      <c r="MHW21" s="203"/>
      <c r="MHX21" s="203"/>
      <c r="MHY21" s="203"/>
      <c r="MHZ21" s="203"/>
      <c r="MIA21" s="203"/>
      <c r="MIB21" s="203"/>
      <c r="MIC21" s="203"/>
      <c r="MID21" s="203"/>
      <c r="MIE21" s="203"/>
      <c r="MIF21" s="203"/>
      <c r="MIG21" s="203"/>
      <c r="MIH21" s="203"/>
      <c r="MII21" s="203"/>
      <c r="MIJ21" s="203"/>
      <c r="MIK21" s="203"/>
      <c r="MIL21" s="203"/>
      <c r="MIM21" s="203"/>
      <c r="MIN21" s="203"/>
      <c r="MIO21" s="203"/>
      <c r="MIP21" s="203"/>
      <c r="MIQ21" s="203"/>
      <c r="MIR21" s="203"/>
      <c r="MIS21" s="203"/>
      <c r="MIT21" s="203"/>
      <c r="MIU21" s="203"/>
      <c r="MIV21" s="203"/>
      <c r="MIW21" s="203"/>
      <c r="MIX21" s="203"/>
      <c r="MIY21" s="203"/>
      <c r="MIZ21" s="203"/>
      <c r="MJA21" s="203"/>
      <c r="MJB21" s="203"/>
      <c r="MJC21" s="203"/>
      <c r="MJD21" s="203"/>
      <c r="MJE21" s="203"/>
      <c r="MJF21" s="203"/>
      <c r="MJG21" s="203"/>
      <c r="MJH21" s="203"/>
      <c r="MJI21" s="203"/>
      <c r="MJJ21" s="203"/>
      <c r="MJK21" s="203"/>
      <c r="MJL21" s="203"/>
      <c r="MJM21" s="203"/>
      <c r="MJN21" s="203"/>
      <c r="MJO21" s="203"/>
      <c r="MJP21" s="203"/>
      <c r="MJQ21" s="203"/>
      <c r="MJR21" s="203"/>
      <c r="MJS21" s="203"/>
      <c r="MJT21" s="203"/>
      <c r="MJU21" s="203"/>
      <c r="MJV21" s="203"/>
      <c r="MJW21" s="203"/>
      <c r="MJX21" s="203"/>
      <c r="MJY21" s="203"/>
      <c r="MJZ21" s="203"/>
      <c r="MKA21" s="203"/>
      <c r="MKB21" s="203"/>
      <c r="MKC21" s="203"/>
      <c r="MKD21" s="203"/>
      <c r="MKE21" s="203"/>
      <c r="MKF21" s="203"/>
      <c r="MKG21" s="203"/>
      <c r="MKH21" s="203"/>
      <c r="MKI21" s="203"/>
      <c r="MKJ21" s="203"/>
      <c r="MKK21" s="203"/>
      <c r="MKL21" s="203"/>
      <c r="MKM21" s="203"/>
      <c r="MKN21" s="203"/>
      <c r="MKO21" s="203"/>
      <c r="MKP21" s="203"/>
      <c r="MKQ21" s="203"/>
      <c r="MKR21" s="203"/>
      <c r="MKS21" s="203"/>
      <c r="MKT21" s="203"/>
      <c r="MKU21" s="203"/>
      <c r="MKV21" s="203"/>
      <c r="MKW21" s="203"/>
      <c r="MKX21" s="203"/>
      <c r="MKY21" s="203"/>
      <c r="MKZ21" s="203"/>
      <c r="MLA21" s="203"/>
      <c r="MLB21" s="203"/>
      <c r="MLC21" s="203"/>
      <c r="MLD21" s="203"/>
      <c r="MLE21" s="203"/>
      <c r="MLF21" s="203"/>
      <c r="MLG21" s="203"/>
      <c r="MLH21" s="203"/>
      <c r="MLI21" s="203"/>
      <c r="MLJ21" s="203"/>
      <c r="MLK21" s="203"/>
      <c r="MLL21" s="203"/>
      <c r="MLM21" s="203"/>
      <c r="MLN21" s="203"/>
      <c r="MLO21" s="203"/>
      <c r="MLP21" s="203"/>
      <c r="MLQ21" s="203"/>
      <c r="MLR21" s="203"/>
      <c r="MLS21" s="203"/>
      <c r="MLT21" s="203"/>
      <c r="MLU21" s="203"/>
      <c r="MLV21" s="203"/>
      <c r="MLW21" s="203"/>
      <c r="MLX21" s="203"/>
      <c r="MLY21" s="203"/>
      <c r="MLZ21" s="203"/>
      <c r="MMA21" s="203"/>
      <c r="MMB21" s="203"/>
      <c r="MMC21" s="203"/>
      <c r="MMD21" s="203"/>
      <c r="MME21" s="203"/>
      <c r="MMF21" s="203"/>
      <c r="MMG21" s="203"/>
      <c r="MMH21" s="203"/>
      <c r="MMI21" s="203"/>
      <c r="MMJ21" s="203"/>
      <c r="MMK21" s="203"/>
      <c r="MML21" s="203"/>
      <c r="MMM21" s="203"/>
      <c r="MMN21" s="203"/>
      <c r="MMO21" s="203"/>
      <c r="MMP21" s="203"/>
      <c r="MMQ21" s="203"/>
      <c r="MMR21" s="203"/>
      <c r="MMS21" s="203"/>
      <c r="MMT21" s="203"/>
      <c r="MMU21" s="203"/>
      <c r="MMV21" s="203"/>
      <c r="MMW21" s="203"/>
      <c r="MMX21" s="203"/>
      <c r="MMY21" s="203"/>
      <c r="MMZ21" s="203"/>
      <c r="MNA21" s="203"/>
      <c r="MNB21" s="203"/>
      <c r="MNC21" s="203"/>
      <c r="MND21" s="203"/>
      <c r="MNE21" s="203"/>
      <c r="MNF21" s="203"/>
      <c r="MNG21" s="203"/>
      <c r="MNH21" s="203"/>
      <c r="MNI21" s="203"/>
      <c r="MNJ21" s="203"/>
      <c r="MNK21" s="203"/>
      <c r="MNL21" s="203"/>
      <c r="MNM21" s="203"/>
      <c r="MNN21" s="203"/>
      <c r="MNO21" s="203"/>
      <c r="MNP21" s="203"/>
      <c r="MNQ21" s="203"/>
      <c r="MNR21" s="203"/>
      <c r="MNS21" s="203"/>
      <c r="MNT21" s="203"/>
      <c r="MNU21" s="203"/>
      <c r="MNV21" s="203"/>
      <c r="MNW21" s="203"/>
      <c r="MNX21" s="203"/>
      <c r="MNY21" s="203"/>
      <c r="MNZ21" s="203"/>
      <c r="MOA21" s="203"/>
      <c r="MOB21" s="203"/>
      <c r="MOC21" s="203"/>
      <c r="MOD21" s="203"/>
      <c r="MOE21" s="203"/>
      <c r="MOF21" s="203"/>
      <c r="MOG21" s="203"/>
      <c r="MOH21" s="203"/>
      <c r="MOI21" s="203"/>
      <c r="MOJ21" s="203"/>
      <c r="MOK21" s="203"/>
      <c r="MOL21" s="203"/>
      <c r="MOM21" s="203"/>
      <c r="MON21" s="203"/>
      <c r="MOO21" s="203"/>
      <c r="MOP21" s="203"/>
      <c r="MOQ21" s="203"/>
      <c r="MOR21" s="203"/>
      <c r="MOS21" s="203"/>
      <c r="MOT21" s="203"/>
      <c r="MOU21" s="203"/>
      <c r="MOV21" s="203"/>
      <c r="MOW21" s="203"/>
      <c r="MOX21" s="203"/>
      <c r="MOY21" s="203"/>
      <c r="MOZ21" s="203"/>
      <c r="MPA21" s="203"/>
      <c r="MPB21" s="203"/>
      <c r="MPC21" s="203"/>
      <c r="MPD21" s="203"/>
      <c r="MPE21" s="203"/>
      <c r="MPF21" s="203"/>
      <c r="MPG21" s="203"/>
      <c r="MPH21" s="203"/>
      <c r="MPI21" s="203"/>
      <c r="MPJ21" s="203"/>
      <c r="MPK21" s="203"/>
      <c r="MPL21" s="203"/>
      <c r="MPM21" s="203"/>
      <c r="MPN21" s="203"/>
      <c r="MPO21" s="203"/>
      <c r="MPP21" s="203"/>
      <c r="MPQ21" s="203"/>
      <c r="MPR21" s="203"/>
      <c r="MPS21" s="203"/>
      <c r="MPT21" s="203"/>
      <c r="MPU21" s="203"/>
      <c r="MPV21" s="203"/>
      <c r="MPW21" s="203"/>
      <c r="MPX21" s="203"/>
      <c r="MPY21" s="203"/>
      <c r="MPZ21" s="203"/>
      <c r="MQA21" s="203"/>
      <c r="MQB21" s="203"/>
      <c r="MQC21" s="203"/>
      <c r="MQD21" s="203"/>
      <c r="MQE21" s="203"/>
      <c r="MQF21" s="203"/>
      <c r="MQG21" s="203"/>
      <c r="MQH21" s="203"/>
      <c r="MQI21" s="203"/>
      <c r="MQJ21" s="203"/>
      <c r="MQK21" s="203"/>
      <c r="MQL21" s="203"/>
      <c r="MQM21" s="203"/>
      <c r="MQN21" s="203"/>
      <c r="MQO21" s="203"/>
      <c r="MQP21" s="203"/>
      <c r="MQQ21" s="203"/>
      <c r="MQR21" s="203"/>
      <c r="MQS21" s="203"/>
      <c r="MQT21" s="203"/>
      <c r="MQU21" s="203"/>
      <c r="MQV21" s="203"/>
      <c r="MQW21" s="203"/>
      <c r="MQX21" s="203"/>
      <c r="MQY21" s="203"/>
      <c r="MQZ21" s="203"/>
      <c r="MRA21" s="203"/>
      <c r="MRB21" s="203"/>
      <c r="MRC21" s="203"/>
      <c r="MRD21" s="203"/>
      <c r="MRE21" s="203"/>
      <c r="MRF21" s="203"/>
      <c r="MRG21" s="203"/>
      <c r="MRH21" s="203"/>
      <c r="MRI21" s="203"/>
      <c r="MRJ21" s="203"/>
      <c r="MRK21" s="203"/>
      <c r="MRL21" s="203"/>
      <c r="MRM21" s="203"/>
      <c r="MRN21" s="203"/>
      <c r="MRO21" s="203"/>
      <c r="MRP21" s="203"/>
      <c r="MRQ21" s="203"/>
      <c r="MRR21" s="203"/>
      <c r="MRS21" s="203"/>
      <c r="MRT21" s="203"/>
      <c r="MRU21" s="203"/>
      <c r="MRV21" s="203"/>
      <c r="MRW21" s="203"/>
      <c r="MRX21" s="203"/>
      <c r="MRY21" s="203"/>
      <c r="MRZ21" s="203"/>
      <c r="MSA21" s="203"/>
      <c r="MSB21" s="203"/>
      <c r="MSC21" s="203"/>
      <c r="MSD21" s="203"/>
      <c r="MSE21" s="203"/>
      <c r="MSF21" s="203"/>
      <c r="MSG21" s="203"/>
      <c r="MSH21" s="203"/>
      <c r="MSI21" s="203"/>
      <c r="MSJ21" s="203"/>
      <c r="MSK21" s="203"/>
      <c r="MSL21" s="203"/>
      <c r="MSM21" s="203"/>
      <c r="MSN21" s="203"/>
      <c r="MSO21" s="203"/>
      <c r="MSP21" s="203"/>
      <c r="MSQ21" s="203"/>
      <c r="MSR21" s="203"/>
      <c r="MSS21" s="203"/>
      <c r="MST21" s="203"/>
      <c r="MSU21" s="203"/>
      <c r="MSV21" s="203"/>
      <c r="MSW21" s="203"/>
      <c r="MSX21" s="203"/>
      <c r="MSY21" s="203"/>
      <c r="MSZ21" s="203"/>
      <c r="MTA21" s="203"/>
      <c r="MTB21" s="203"/>
      <c r="MTC21" s="203"/>
      <c r="MTD21" s="203"/>
      <c r="MTE21" s="203"/>
      <c r="MTF21" s="203"/>
      <c r="MTG21" s="203"/>
      <c r="MTH21" s="203"/>
      <c r="MTI21" s="203"/>
      <c r="MTJ21" s="203"/>
      <c r="MTK21" s="203"/>
      <c r="MTL21" s="203"/>
      <c r="MTM21" s="203"/>
      <c r="MTN21" s="203"/>
      <c r="MTO21" s="203"/>
      <c r="MTP21" s="203"/>
      <c r="MTQ21" s="203"/>
      <c r="MTR21" s="203"/>
      <c r="MTS21" s="203"/>
      <c r="MTT21" s="203"/>
      <c r="MTU21" s="203"/>
      <c r="MTV21" s="203"/>
      <c r="MTW21" s="203"/>
      <c r="MTX21" s="203"/>
      <c r="MTY21" s="203"/>
      <c r="MTZ21" s="203"/>
      <c r="MUA21" s="203"/>
      <c r="MUB21" s="203"/>
      <c r="MUC21" s="203"/>
      <c r="MUD21" s="203"/>
      <c r="MUE21" s="203"/>
      <c r="MUF21" s="203"/>
      <c r="MUG21" s="203"/>
      <c r="MUH21" s="203"/>
      <c r="MUI21" s="203"/>
      <c r="MUJ21" s="203"/>
      <c r="MUK21" s="203"/>
      <c r="MUL21" s="203"/>
      <c r="MUM21" s="203"/>
      <c r="MUN21" s="203"/>
      <c r="MUO21" s="203"/>
      <c r="MUP21" s="203"/>
      <c r="MUQ21" s="203"/>
      <c r="MUR21" s="203"/>
      <c r="MUS21" s="203"/>
      <c r="MUT21" s="203"/>
      <c r="MUU21" s="203"/>
      <c r="MUV21" s="203"/>
      <c r="MUW21" s="203"/>
      <c r="MUX21" s="203"/>
      <c r="MUY21" s="203"/>
      <c r="MUZ21" s="203"/>
      <c r="MVA21" s="203"/>
      <c r="MVB21" s="203"/>
      <c r="MVC21" s="203"/>
      <c r="MVD21" s="203"/>
      <c r="MVE21" s="203"/>
      <c r="MVF21" s="203"/>
      <c r="MVG21" s="203"/>
      <c r="MVH21" s="203"/>
      <c r="MVI21" s="203"/>
      <c r="MVJ21" s="203"/>
      <c r="MVK21" s="203"/>
      <c r="MVL21" s="203"/>
      <c r="MVM21" s="203"/>
      <c r="MVN21" s="203"/>
      <c r="MVO21" s="203"/>
      <c r="MVP21" s="203"/>
      <c r="MVQ21" s="203"/>
      <c r="MVR21" s="203"/>
      <c r="MVS21" s="203"/>
      <c r="MVT21" s="203"/>
      <c r="MVU21" s="203"/>
      <c r="MVV21" s="203"/>
      <c r="MVW21" s="203"/>
      <c r="MVX21" s="203"/>
      <c r="MVY21" s="203"/>
      <c r="MVZ21" s="203"/>
      <c r="MWA21" s="203"/>
      <c r="MWB21" s="203"/>
      <c r="MWC21" s="203"/>
      <c r="MWD21" s="203"/>
      <c r="MWE21" s="203"/>
      <c r="MWF21" s="203"/>
      <c r="MWG21" s="203"/>
      <c r="MWH21" s="203"/>
      <c r="MWI21" s="203"/>
      <c r="MWJ21" s="203"/>
      <c r="MWK21" s="203"/>
      <c r="MWL21" s="203"/>
      <c r="MWM21" s="203"/>
      <c r="MWN21" s="203"/>
      <c r="MWO21" s="203"/>
      <c r="MWP21" s="203"/>
      <c r="MWQ21" s="203"/>
      <c r="MWR21" s="203"/>
      <c r="MWS21" s="203"/>
      <c r="MWT21" s="203"/>
      <c r="MWU21" s="203"/>
      <c r="MWV21" s="203"/>
      <c r="MWW21" s="203"/>
      <c r="MWX21" s="203"/>
      <c r="MWY21" s="203"/>
      <c r="MWZ21" s="203"/>
      <c r="MXA21" s="203"/>
      <c r="MXB21" s="203"/>
      <c r="MXC21" s="203"/>
      <c r="MXD21" s="203"/>
      <c r="MXE21" s="203"/>
      <c r="MXF21" s="203"/>
      <c r="MXG21" s="203"/>
      <c r="MXH21" s="203"/>
      <c r="MXI21" s="203"/>
      <c r="MXJ21" s="203"/>
      <c r="MXK21" s="203"/>
      <c r="MXL21" s="203"/>
      <c r="MXM21" s="203"/>
      <c r="MXN21" s="203"/>
      <c r="MXO21" s="203"/>
      <c r="MXP21" s="203"/>
      <c r="MXQ21" s="203"/>
      <c r="MXR21" s="203"/>
      <c r="MXS21" s="203"/>
      <c r="MXT21" s="203"/>
      <c r="MXU21" s="203"/>
      <c r="MXV21" s="203"/>
      <c r="MXW21" s="203"/>
      <c r="MXX21" s="203"/>
      <c r="MXY21" s="203"/>
      <c r="MXZ21" s="203"/>
      <c r="MYA21" s="203"/>
      <c r="MYB21" s="203"/>
      <c r="MYC21" s="203"/>
      <c r="MYD21" s="203"/>
      <c r="MYE21" s="203"/>
      <c r="MYF21" s="203"/>
      <c r="MYG21" s="203"/>
      <c r="MYH21" s="203"/>
      <c r="MYI21" s="203"/>
      <c r="MYJ21" s="203"/>
      <c r="MYK21" s="203"/>
      <c r="MYL21" s="203"/>
      <c r="MYM21" s="203"/>
      <c r="MYN21" s="203"/>
      <c r="MYO21" s="203"/>
      <c r="MYP21" s="203"/>
      <c r="MYQ21" s="203"/>
      <c r="MYR21" s="203"/>
      <c r="MYS21" s="203"/>
      <c r="MYT21" s="203"/>
      <c r="MYU21" s="203"/>
      <c r="MYV21" s="203"/>
      <c r="MYW21" s="203"/>
      <c r="MYX21" s="203"/>
      <c r="MYY21" s="203"/>
      <c r="MYZ21" s="203"/>
      <c r="MZA21" s="203"/>
      <c r="MZB21" s="203"/>
      <c r="MZC21" s="203"/>
      <c r="MZD21" s="203"/>
      <c r="MZE21" s="203"/>
      <c r="MZF21" s="203"/>
      <c r="MZG21" s="203"/>
      <c r="MZH21" s="203"/>
      <c r="MZI21" s="203"/>
      <c r="MZJ21" s="203"/>
      <c r="MZK21" s="203"/>
      <c r="MZL21" s="203"/>
      <c r="MZM21" s="203"/>
      <c r="MZN21" s="203"/>
      <c r="MZO21" s="203"/>
      <c r="MZP21" s="203"/>
      <c r="MZQ21" s="203"/>
      <c r="MZR21" s="203"/>
      <c r="MZS21" s="203"/>
      <c r="MZT21" s="203"/>
      <c r="MZU21" s="203"/>
      <c r="MZV21" s="203"/>
      <c r="MZW21" s="203"/>
      <c r="MZX21" s="203"/>
      <c r="MZY21" s="203"/>
      <c r="MZZ21" s="203"/>
      <c r="NAA21" s="203"/>
      <c r="NAB21" s="203"/>
      <c r="NAC21" s="203"/>
      <c r="NAD21" s="203"/>
      <c r="NAE21" s="203"/>
      <c r="NAF21" s="203"/>
      <c r="NAG21" s="203"/>
      <c r="NAH21" s="203"/>
      <c r="NAI21" s="203"/>
      <c r="NAJ21" s="203"/>
      <c r="NAK21" s="203"/>
      <c r="NAL21" s="203"/>
      <c r="NAM21" s="203"/>
      <c r="NAN21" s="203"/>
      <c r="NAO21" s="203"/>
      <c r="NAP21" s="203"/>
      <c r="NAQ21" s="203"/>
      <c r="NAR21" s="203"/>
      <c r="NAS21" s="203"/>
      <c r="NAT21" s="203"/>
      <c r="NAU21" s="203"/>
      <c r="NAV21" s="203"/>
      <c r="NAW21" s="203"/>
      <c r="NAX21" s="203"/>
      <c r="NAY21" s="203"/>
      <c r="NAZ21" s="203"/>
      <c r="NBA21" s="203"/>
      <c r="NBB21" s="203"/>
      <c r="NBC21" s="203"/>
      <c r="NBD21" s="203"/>
      <c r="NBE21" s="203"/>
      <c r="NBF21" s="203"/>
      <c r="NBG21" s="203"/>
      <c r="NBH21" s="203"/>
      <c r="NBI21" s="203"/>
      <c r="NBJ21" s="203"/>
      <c r="NBK21" s="203"/>
      <c r="NBL21" s="203"/>
      <c r="NBM21" s="203"/>
      <c r="NBN21" s="203"/>
      <c r="NBO21" s="203"/>
      <c r="NBP21" s="203"/>
      <c r="NBQ21" s="203"/>
      <c r="NBR21" s="203"/>
      <c r="NBS21" s="203"/>
      <c r="NBT21" s="203"/>
      <c r="NBU21" s="203"/>
      <c r="NBV21" s="203"/>
      <c r="NBW21" s="203"/>
      <c r="NBX21" s="203"/>
      <c r="NBY21" s="203"/>
      <c r="NBZ21" s="203"/>
      <c r="NCA21" s="203"/>
      <c r="NCB21" s="203"/>
      <c r="NCC21" s="203"/>
      <c r="NCD21" s="203"/>
      <c r="NCE21" s="203"/>
      <c r="NCF21" s="203"/>
      <c r="NCG21" s="203"/>
      <c r="NCH21" s="203"/>
      <c r="NCI21" s="203"/>
      <c r="NCJ21" s="203"/>
      <c r="NCK21" s="203"/>
      <c r="NCL21" s="203"/>
      <c r="NCM21" s="203"/>
      <c r="NCN21" s="203"/>
      <c r="NCO21" s="203"/>
      <c r="NCP21" s="203"/>
      <c r="NCQ21" s="203"/>
      <c r="NCR21" s="203"/>
      <c r="NCS21" s="203"/>
      <c r="NCT21" s="203"/>
      <c r="NCU21" s="203"/>
      <c r="NCV21" s="203"/>
      <c r="NCW21" s="203"/>
      <c r="NCX21" s="203"/>
      <c r="NCY21" s="203"/>
      <c r="NCZ21" s="203"/>
      <c r="NDA21" s="203"/>
      <c r="NDB21" s="203"/>
      <c r="NDC21" s="203"/>
      <c r="NDD21" s="203"/>
      <c r="NDE21" s="203"/>
      <c r="NDF21" s="203"/>
      <c r="NDG21" s="203"/>
      <c r="NDH21" s="203"/>
      <c r="NDI21" s="203"/>
      <c r="NDJ21" s="203"/>
      <c r="NDK21" s="203"/>
      <c r="NDL21" s="203"/>
      <c r="NDM21" s="203"/>
      <c r="NDN21" s="203"/>
      <c r="NDO21" s="203"/>
      <c r="NDP21" s="203"/>
      <c r="NDQ21" s="203"/>
      <c r="NDR21" s="203"/>
      <c r="NDS21" s="203"/>
      <c r="NDT21" s="203"/>
      <c r="NDU21" s="203"/>
      <c r="NDV21" s="203"/>
      <c r="NDW21" s="203"/>
      <c r="NDX21" s="203"/>
      <c r="NDY21" s="203"/>
      <c r="NDZ21" s="203"/>
      <c r="NEA21" s="203"/>
      <c r="NEB21" s="203"/>
      <c r="NEC21" s="203"/>
      <c r="NED21" s="203"/>
      <c r="NEE21" s="203"/>
      <c r="NEF21" s="203"/>
      <c r="NEG21" s="203"/>
      <c r="NEH21" s="203"/>
      <c r="NEI21" s="203"/>
      <c r="NEJ21" s="203"/>
      <c r="NEK21" s="203"/>
      <c r="NEL21" s="203"/>
      <c r="NEM21" s="203"/>
      <c r="NEN21" s="203"/>
      <c r="NEO21" s="203"/>
      <c r="NEP21" s="203"/>
      <c r="NEQ21" s="203"/>
      <c r="NER21" s="203"/>
      <c r="NES21" s="203"/>
      <c r="NET21" s="203"/>
      <c r="NEU21" s="203"/>
      <c r="NEV21" s="203"/>
      <c r="NEW21" s="203"/>
      <c r="NEX21" s="203"/>
      <c r="NEY21" s="203"/>
      <c r="NEZ21" s="203"/>
      <c r="NFA21" s="203"/>
      <c r="NFB21" s="203"/>
      <c r="NFC21" s="203"/>
      <c r="NFD21" s="203"/>
      <c r="NFE21" s="203"/>
      <c r="NFF21" s="203"/>
      <c r="NFG21" s="203"/>
      <c r="NFH21" s="203"/>
      <c r="NFI21" s="203"/>
      <c r="NFJ21" s="203"/>
      <c r="NFK21" s="203"/>
      <c r="NFL21" s="203"/>
      <c r="NFM21" s="203"/>
      <c r="NFN21" s="203"/>
      <c r="NFO21" s="203"/>
      <c r="NFP21" s="203"/>
      <c r="NFQ21" s="203"/>
      <c r="NFR21" s="203"/>
      <c r="NFS21" s="203"/>
      <c r="NFT21" s="203"/>
      <c r="NFU21" s="203"/>
      <c r="NFV21" s="203"/>
      <c r="NFW21" s="203"/>
      <c r="NFX21" s="203"/>
      <c r="NFY21" s="203"/>
      <c r="NFZ21" s="203"/>
      <c r="NGA21" s="203"/>
      <c r="NGB21" s="203"/>
      <c r="NGC21" s="203"/>
      <c r="NGD21" s="203"/>
      <c r="NGE21" s="203"/>
      <c r="NGF21" s="203"/>
      <c r="NGG21" s="203"/>
      <c r="NGH21" s="203"/>
      <c r="NGI21" s="203"/>
      <c r="NGJ21" s="203"/>
      <c r="NGK21" s="203"/>
      <c r="NGL21" s="203"/>
      <c r="NGM21" s="203"/>
      <c r="NGN21" s="203"/>
      <c r="NGO21" s="203"/>
      <c r="NGP21" s="203"/>
      <c r="NGQ21" s="203"/>
      <c r="NGR21" s="203"/>
      <c r="NGS21" s="203"/>
      <c r="NGT21" s="203"/>
      <c r="NGU21" s="203"/>
      <c r="NGV21" s="203"/>
      <c r="NGW21" s="203"/>
      <c r="NGX21" s="203"/>
      <c r="NGY21" s="203"/>
      <c r="NGZ21" s="203"/>
      <c r="NHA21" s="203"/>
      <c r="NHB21" s="203"/>
      <c r="NHC21" s="203"/>
      <c r="NHD21" s="203"/>
      <c r="NHE21" s="203"/>
      <c r="NHF21" s="203"/>
      <c r="NHG21" s="203"/>
      <c r="NHH21" s="203"/>
      <c r="NHI21" s="203"/>
      <c r="NHJ21" s="203"/>
      <c r="NHK21" s="203"/>
      <c r="NHL21" s="203"/>
      <c r="NHM21" s="203"/>
      <c r="NHN21" s="203"/>
      <c r="NHO21" s="203"/>
      <c r="NHP21" s="203"/>
      <c r="NHQ21" s="203"/>
      <c r="NHR21" s="203"/>
      <c r="NHS21" s="203"/>
      <c r="NHT21" s="203"/>
      <c r="NHU21" s="203"/>
      <c r="NHV21" s="203"/>
      <c r="NHW21" s="203"/>
      <c r="NHX21" s="203"/>
      <c r="NHY21" s="203"/>
      <c r="NHZ21" s="203"/>
      <c r="NIA21" s="203"/>
      <c r="NIB21" s="203"/>
      <c r="NIC21" s="203"/>
      <c r="NID21" s="203"/>
      <c r="NIE21" s="203"/>
      <c r="NIF21" s="203"/>
      <c r="NIG21" s="203"/>
      <c r="NIH21" s="203"/>
      <c r="NII21" s="203"/>
      <c r="NIJ21" s="203"/>
      <c r="NIK21" s="203"/>
      <c r="NIL21" s="203"/>
      <c r="NIM21" s="203"/>
      <c r="NIN21" s="203"/>
      <c r="NIO21" s="203"/>
      <c r="NIP21" s="203"/>
      <c r="NIQ21" s="203"/>
      <c r="NIR21" s="203"/>
      <c r="NIS21" s="203"/>
      <c r="NIT21" s="203"/>
      <c r="NIU21" s="203"/>
      <c r="NIV21" s="203"/>
      <c r="NIW21" s="203"/>
      <c r="NIX21" s="203"/>
      <c r="NIY21" s="203"/>
      <c r="NIZ21" s="203"/>
      <c r="NJA21" s="203"/>
      <c r="NJB21" s="203"/>
      <c r="NJC21" s="203"/>
      <c r="NJD21" s="203"/>
      <c r="NJE21" s="203"/>
      <c r="NJF21" s="203"/>
      <c r="NJG21" s="203"/>
      <c r="NJH21" s="203"/>
      <c r="NJI21" s="203"/>
      <c r="NJJ21" s="203"/>
      <c r="NJK21" s="203"/>
      <c r="NJL21" s="203"/>
      <c r="NJM21" s="203"/>
      <c r="NJN21" s="203"/>
      <c r="NJO21" s="203"/>
      <c r="NJP21" s="203"/>
      <c r="NJQ21" s="203"/>
      <c r="NJR21" s="203"/>
      <c r="NJS21" s="203"/>
      <c r="NJT21" s="203"/>
      <c r="NJU21" s="203"/>
      <c r="NJV21" s="203"/>
      <c r="NJW21" s="203"/>
      <c r="NJX21" s="203"/>
      <c r="NJY21" s="203"/>
      <c r="NJZ21" s="203"/>
      <c r="NKA21" s="203"/>
      <c r="NKB21" s="203"/>
      <c r="NKC21" s="203"/>
      <c r="NKD21" s="203"/>
      <c r="NKE21" s="203"/>
      <c r="NKF21" s="203"/>
      <c r="NKG21" s="203"/>
      <c r="NKH21" s="203"/>
      <c r="NKI21" s="203"/>
      <c r="NKJ21" s="203"/>
      <c r="NKK21" s="203"/>
      <c r="NKL21" s="203"/>
      <c r="NKM21" s="203"/>
      <c r="NKN21" s="203"/>
      <c r="NKO21" s="203"/>
      <c r="NKP21" s="203"/>
      <c r="NKQ21" s="203"/>
      <c r="NKR21" s="203"/>
      <c r="NKS21" s="203"/>
      <c r="NKT21" s="203"/>
      <c r="NKU21" s="203"/>
      <c r="NKV21" s="203"/>
      <c r="NKW21" s="203"/>
      <c r="NKX21" s="203"/>
      <c r="NKY21" s="203"/>
      <c r="NKZ21" s="203"/>
      <c r="NLA21" s="203"/>
      <c r="NLB21" s="203"/>
      <c r="NLC21" s="203"/>
      <c r="NLD21" s="203"/>
      <c r="NLE21" s="203"/>
      <c r="NLF21" s="203"/>
      <c r="NLG21" s="203"/>
      <c r="NLH21" s="203"/>
      <c r="NLI21" s="203"/>
      <c r="NLJ21" s="203"/>
      <c r="NLK21" s="203"/>
      <c r="NLL21" s="203"/>
      <c r="NLM21" s="203"/>
      <c r="NLN21" s="203"/>
      <c r="NLO21" s="203"/>
      <c r="NLP21" s="203"/>
      <c r="NLQ21" s="203"/>
      <c r="NLR21" s="203"/>
      <c r="NLS21" s="203"/>
      <c r="NLT21" s="203"/>
      <c r="NLU21" s="203"/>
      <c r="NLV21" s="203"/>
      <c r="NLW21" s="203"/>
      <c r="NLX21" s="203"/>
      <c r="NLY21" s="203"/>
      <c r="NLZ21" s="203"/>
      <c r="NMA21" s="203"/>
      <c r="NMB21" s="203"/>
      <c r="NMC21" s="203"/>
      <c r="NMD21" s="203"/>
      <c r="NME21" s="203"/>
      <c r="NMF21" s="203"/>
      <c r="NMG21" s="203"/>
      <c r="NMH21" s="203"/>
      <c r="NMI21" s="203"/>
      <c r="NMJ21" s="203"/>
      <c r="NMK21" s="203"/>
      <c r="NML21" s="203"/>
      <c r="NMM21" s="203"/>
      <c r="NMN21" s="203"/>
      <c r="NMO21" s="203"/>
      <c r="NMP21" s="203"/>
      <c r="NMQ21" s="203"/>
      <c r="NMR21" s="203"/>
      <c r="NMS21" s="203"/>
      <c r="NMT21" s="203"/>
      <c r="NMU21" s="203"/>
      <c r="NMV21" s="203"/>
      <c r="NMW21" s="203"/>
      <c r="NMX21" s="203"/>
      <c r="NMY21" s="203"/>
      <c r="NMZ21" s="203"/>
      <c r="NNA21" s="203"/>
      <c r="NNB21" s="203"/>
      <c r="NNC21" s="203"/>
      <c r="NND21" s="203"/>
      <c r="NNE21" s="203"/>
      <c r="NNF21" s="203"/>
      <c r="NNG21" s="203"/>
      <c r="NNH21" s="203"/>
      <c r="NNI21" s="203"/>
      <c r="NNJ21" s="203"/>
      <c r="NNK21" s="203"/>
      <c r="NNL21" s="203"/>
      <c r="NNM21" s="203"/>
      <c r="NNN21" s="203"/>
      <c r="NNO21" s="203"/>
      <c r="NNP21" s="203"/>
      <c r="NNQ21" s="203"/>
      <c r="NNR21" s="203"/>
      <c r="NNS21" s="203"/>
      <c r="NNT21" s="203"/>
      <c r="NNU21" s="203"/>
      <c r="NNV21" s="203"/>
      <c r="NNW21" s="203"/>
      <c r="NNX21" s="203"/>
      <c r="NNY21" s="203"/>
      <c r="NNZ21" s="203"/>
      <c r="NOA21" s="203"/>
      <c r="NOB21" s="203"/>
      <c r="NOC21" s="203"/>
      <c r="NOD21" s="203"/>
      <c r="NOE21" s="203"/>
      <c r="NOF21" s="203"/>
      <c r="NOG21" s="203"/>
      <c r="NOH21" s="203"/>
      <c r="NOI21" s="203"/>
      <c r="NOJ21" s="203"/>
      <c r="NOK21" s="203"/>
      <c r="NOL21" s="203"/>
      <c r="NOM21" s="203"/>
      <c r="NON21" s="203"/>
      <c r="NOO21" s="203"/>
      <c r="NOP21" s="203"/>
      <c r="NOQ21" s="203"/>
      <c r="NOR21" s="203"/>
      <c r="NOS21" s="203"/>
      <c r="NOT21" s="203"/>
      <c r="NOU21" s="203"/>
      <c r="NOV21" s="203"/>
      <c r="NOW21" s="203"/>
      <c r="NOX21" s="203"/>
      <c r="NOY21" s="203"/>
      <c r="NOZ21" s="203"/>
      <c r="NPA21" s="203"/>
      <c r="NPB21" s="203"/>
      <c r="NPC21" s="203"/>
      <c r="NPD21" s="203"/>
      <c r="NPE21" s="203"/>
      <c r="NPF21" s="203"/>
      <c r="NPG21" s="203"/>
      <c r="NPH21" s="203"/>
      <c r="NPI21" s="203"/>
      <c r="NPJ21" s="203"/>
      <c r="NPK21" s="203"/>
      <c r="NPL21" s="203"/>
      <c r="NPM21" s="203"/>
      <c r="NPN21" s="203"/>
      <c r="NPO21" s="203"/>
      <c r="NPP21" s="203"/>
      <c r="NPQ21" s="203"/>
      <c r="NPR21" s="203"/>
      <c r="NPS21" s="203"/>
      <c r="NPT21" s="203"/>
      <c r="NPU21" s="203"/>
      <c r="NPV21" s="203"/>
      <c r="NPW21" s="203"/>
      <c r="NPX21" s="203"/>
      <c r="NPY21" s="203"/>
      <c r="NPZ21" s="203"/>
      <c r="NQA21" s="203"/>
      <c r="NQB21" s="203"/>
      <c r="NQC21" s="203"/>
      <c r="NQD21" s="203"/>
      <c r="NQE21" s="203"/>
      <c r="NQF21" s="203"/>
      <c r="NQG21" s="203"/>
      <c r="NQH21" s="203"/>
      <c r="NQI21" s="203"/>
      <c r="NQJ21" s="203"/>
      <c r="NQK21" s="203"/>
      <c r="NQL21" s="203"/>
      <c r="NQM21" s="203"/>
      <c r="NQN21" s="203"/>
      <c r="NQO21" s="203"/>
      <c r="NQP21" s="203"/>
      <c r="NQQ21" s="203"/>
      <c r="NQR21" s="203"/>
      <c r="NQS21" s="203"/>
      <c r="NQT21" s="203"/>
      <c r="NQU21" s="203"/>
      <c r="NQV21" s="203"/>
      <c r="NQW21" s="203"/>
      <c r="NQX21" s="203"/>
      <c r="NQY21" s="203"/>
      <c r="NQZ21" s="203"/>
      <c r="NRA21" s="203"/>
      <c r="NRB21" s="203"/>
      <c r="NRC21" s="203"/>
      <c r="NRD21" s="203"/>
      <c r="NRE21" s="203"/>
      <c r="NRF21" s="203"/>
      <c r="NRG21" s="203"/>
      <c r="NRH21" s="203"/>
      <c r="NRI21" s="203"/>
      <c r="NRJ21" s="203"/>
      <c r="NRK21" s="203"/>
      <c r="NRL21" s="203"/>
      <c r="NRM21" s="203"/>
      <c r="NRN21" s="203"/>
      <c r="NRO21" s="203"/>
      <c r="NRP21" s="203"/>
      <c r="NRQ21" s="203"/>
      <c r="NRR21" s="203"/>
      <c r="NRS21" s="203"/>
      <c r="NRT21" s="203"/>
      <c r="NRU21" s="203"/>
      <c r="NRV21" s="203"/>
      <c r="NRW21" s="203"/>
      <c r="NRX21" s="203"/>
      <c r="NRY21" s="203"/>
      <c r="NRZ21" s="203"/>
      <c r="NSA21" s="203"/>
      <c r="NSB21" s="203"/>
      <c r="NSC21" s="203"/>
      <c r="NSD21" s="203"/>
      <c r="NSE21" s="203"/>
      <c r="NSF21" s="203"/>
      <c r="NSG21" s="203"/>
      <c r="NSH21" s="203"/>
      <c r="NSI21" s="203"/>
      <c r="NSJ21" s="203"/>
      <c r="NSK21" s="203"/>
      <c r="NSL21" s="203"/>
      <c r="NSM21" s="203"/>
      <c r="NSN21" s="203"/>
      <c r="NSO21" s="203"/>
      <c r="NSP21" s="203"/>
      <c r="NSQ21" s="203"/>
      <c r="NSR21" s="203"/>
      <c r="NSS21" s="203"/>
      <c r="NST21" s="203"/>
      <c r="NSU21" s="203"/>
      <c r="NSV21" s="203"/>
      <c r="NSW21" s="203"/>
      <c r="NSX21" s="203"/>
      <c r="NSY21" s="203"/>
      <c r="NSZ21" s="203"/>
      <c r="NTA21" s="203"/>
      <c r="NTB21" s="203"/>
      <c r="NTC21" s="203"/>
      <c r="NTD21" s="203"/>
      <c r="NTE21" s="203"/>
      <c r="NTF21" s="203"/>
      <c r="NTG21" s="203"/>
      <c r="NTH21" s="203"/>
      <c r="NTI21" s="203"/>
      <c r="NTJ21" s="203"/>
      <c r="NTK21" s="203"/>
      <c r="NTL21" s="203"/>
      <c r="NTM21" s="203"/>
      <c r="NTN21" s="203"/>
      <c r="NTO21" s="203"/>
      <c r="NTP21" s="203"/>
      <c r="NTQ21" s="203"/>
      <c r="NTR21" s="203"/>
      <c r="NTS21" s="203"/>
      <c r="NTT21" s="203"/>
      <c r="NTU21" s="203"/>
      <c r="NTV21" s="203"/>
      <c r="NTW21" s="203"/>
      <c r="NTX21" s="203"/>
      <c r="NTY21" s="203"/>
      <c r="NTZ21" s="203"/>
      <c r="NUA21" s="203"/>
      <c r="NUB21" s="203"/>
      <c r="NUC21" s="203"/>
      <c r="NUD21" s="203"/>
      <c r="NUE21" s="203"/>
      <c r="NUF21" s="203"/>
      <c r="NUG21" s="203"/>
      <c r="NUH21" s="203"/>
      <c r="NUI21" s="203"/>
      <c r="NUJ21" s="203"/>
      <c r="NUK21" s="203"/>
      <c r="NUL21" s="203"/>
      <c r="NUM21" s="203"/>
      <c r="NUN21" s="203"/>
      <c r="NUO21" s="203"/>
      <c r="NUP21" s="203"/>
      <c r="NUQ21" s="203"/>
      <c r="NUR21" s="203"/>
      <c r="NUS21" s="203"/>
      <c r="NUT21" s="203"/>
      <c r="NUU21" s="203"/>
      <c r="NUV21" s="203"/>
      <c r="NUW21" s="203"/>
      <c r="NUX21" s="203"/>
      <c r="NUY21" s="203"/>
      <c r="NUZ21" s="203"/>
      <c r="NVA21" s="203"/>
      <c r="NVB21" s="203"/>
      <c r="NVC21" s="203"/>
      <c r="NVD21" s="203"/>
      <c r="NVE21" s="203"/>
      <c r="NVF21" s="203"/>
      <c r="NVG21" s="203"/>
      <c r="NVH21" s="203"/>
      <c r="NVI21" s="203"/>
      <c r="NVJ21" s="203"/>
      <c r="NVK21" s="203"/>
      <c r="NVL21" s="203"/>
      <c r="NVM21" s="203"/>
      <c r="NVN21" s="203"/>
      <c r="NVO21" s="203"/>
      <c r="NVP21" s="203"/>
      <c r="NVQ21" s="203"/>
      <c r="NVR21" s="203"/>
      <c r="NVS21" s="203"/>
      <c r="NVT21" s="203"/>
      <c r="NVU21" s="203"/>
      <c r="NVV21" s="203"/>
      <c r="NVW21" s="203"/>
      <c r="NVX21" s="203"/>
      <c r="NVY21" s="203"/>
      <c r="NVZ21" s="203"/>
      <c r="NWA21" s="203"/>
      <c r="NWB21" s="203"/>
      <c r="NWC21" s="203"/>
      <c r="NWD21" s="203"/>
      <c r="NWE21" s="203"/>
      <c r="NWF21" s="203"/>
      <c r="NWG21" s="203"/>
      <c r="NWH21" s="203"/>
      <c r="NWI21" s="203"/>
      <c r="NWJ21" s="203"/>
      <c r="NWK21" s="203"/>
      <c r="NWL21" s="203"/>
      <c r="NWM21" s="203"/>
      <c r="NWN21" s="203"/>
      <c r="NWO21" s="203"/>
      <c r="NWP21" s="203"/>
      <c r="NWQ21" s="203"/>
      <c r="NWR21" s="203"/>
      <c r="NWS21" s="203"/>
      <c r="NWT21" s="203"/>
      <c r="NWU21" s="203"/>
      <c r="NWV21" s="203"/>
      <c r="NWW21" s="203"/>
      <c r="NWX21" s="203"/>
      <c r="NWY21" s="203"/>
      <c r="NWZ21" s="203"/>
      <c r="NXA21" s="203"/>
      <c r="NXB21" s="203"/>
      <c r="NXC21" s="203"/>
      <c r="NXD21" s="203"/>
      <c r="NXE21" s="203"/>
      <c r="NXF21" s="203"/>
      <c r="NXG21" s="203"/>
      <c r="NXH21" s="203"/>
      <c r="NXI21" s="203"/>
      <c r="NXJ21" s="203"/>
      <c r="NXK21" s="203"/>
      <c r="NXL21" s="203"/>
      <c r="NXM21" s="203"/>
      <c r="NXN21" s="203"/>
      <c r="NXO21" s="203"/>
      <c r="NXP21" s="203"/>
      <c r="NXQ21" s="203"/>
      <c r="NXR21" s="203"/>
      <c r="NXS21" s="203"/>
      <c r="NXT21" s="203"/>
      <c r="NXU21" s="203"/>
      <c r="NXV21" s="203"/>
      <c r="NXW21" s="203"/>
      <c r="NXX21" s="203"/>
      <c r="NXY21" s="203"/>
      <c r="NXZ21" s="203"/>
      <c r="NYA21" s="203"/>
      <c r="NYB21" s="203"/>
      <c r="NYC21" s="203"/>
      <c r="NYD21" s="203"/>
      <c r="NYE21" s="203"/>
      <c r="NYF21" s="203"/>
      <c r="NYG21" s="203"/>
      <c r="NYH21" s="203"/>
      <c r="NYI21" s="203"/>
      <c r="NYJ21" s="203"/>
      <c r="NYK21" s="203"/>
      <c r="NYL21" s="203"/>
      <c r="NYM21" s="203"/>
      <c r="NYN21" s="203"/>
      <c r="NYO21" s="203"/>
      <c r="NYP21" s="203"/>
      <c r="NYQ21" s="203"/>
      <c r="NYR21" s="203"/>
      <c r="NYS21" s="203"/>
      <c r="NYT21" s="203"/>
      <c r="NYU21" s="203"/>
      <c r="NYV21" s="203"/>
      <c r="NYW21" s="203"/>
      <c r="NYX21" s="203"/>
      <c r="NYY21" s="203"/>
      <c r="NYZ21" s="203"/>
      <c r="NZA21" s="203"/>
      <c r="NZB21" s="203"/>
      <c r="NZC21" s="203"/>
      <c r="NZD21" s="203"/>
      <c r="NZE21" s="203"/>
      <c r="NZF21" s="203"/>
      <c r="NZG21" s="203"/>
      <c r="NZH21" s="203"/>
      <c r="NZI21" s="203"/>
      <c r="NZJ21" s="203"/>
      <c r="NZK21" s="203"/>
      <c r="NZL21" s="203"/>
      <c r="NZM21" s="203"/>
      <c r="NZN21" s="203"/>
      <c r="NZO21" s="203"/>
      <c r="NZP21" s="203"/>
      <c r="NZQ21" s="203"/>
      <c r="NZR21" s="203"/>
      <c r="NZS21" s="203"/>
      <c r="NZT21" s="203"/>
      <c r="NZU21" s="203"/>
      <c r="NZV21" s="203"/>
      <c r="NZW21" s="203"/>
      <c r="NZX21" s="203"/>
      <c r="NZY21" s="203"/>
      <c r="NZZ21" s="203"/>
      <c r="OAA21" s="203"/>
      <c r="OAB21" s="203"/>
      <c r="OAC21" s="203"/>
      <c r="OAD21" s="203"/>
      <c r="OAE21" s="203"/>
      <c r="OAF21" s="203"/>
      <c r="OAG21" s="203"/>
      <c r="OAH21" s="203"/>
      <c r="OAI21" s="203"/>
      <c r="OAJ21" s="203"/>
      <c r="OAK21" s="203"/>
      <c r="OAL21" s="203"/>
      <c r="OAM21" s="203"/>
      <c r="OAN21" s="203"/>
      <c r="OAO21" s="203"/>
      <c r="OAP21" s="203"/>
      <c r="OAQ21" s="203"/>
      <c r="OAR21" s="203"/>
      <c r="OAS21" s="203"/>
      <c r="OAT21" s="203"/>
      <c r="OAU21" s="203"/>
      <c r="OAV21" s="203"/>
      <c r="OAW21" s="203"/>
      <c r="OAX21" s="203"/>
      <c r="OAY21" s="203"/>
      <c r="OAZ21" s="203"/>
      <c r="OBA21" s="203"/>
      <c r="OBB21" s="203"/>
      <c r="OBC21" s="203"/>
      <c r="OBD21" s="203"/>
      <c r="OBE21" s="203"/>
      <c r="OBF21" s="203"/>
      <c r="OBG21" s="203"/>
      <c r="OBH21" s="203"/>
      <c r="OBI21" s="203"/>
      <c r="OBJ21" s="203"/>
      <c r="OBK21" s="203"/>
      <c r="OBL21" s="203"/>
      <c r="OBM21" s="203"/>
      <c r="OBN21" s="203"/>
      <c r="OBO21" s="203"/>
      <c r="OBP21" s="203"/>
      <c r="OBQ21" s="203"/>
      <c r="OBR21" s="203"/>
      <c r="OBS21" s="203"/>
      <c r="OBT21" s="203"/>
      <c r="OBU21" s="203"/>
      <c r="OBV21" s="203"/>
      <c r="OBW21" s="203"/>
      <c r="OBX21" s="203"/>
      <c r="OBY21" s="203"/>
      <c r="OBZ21" s="203"/>
      <c r="OCA21" s="203"/>
      <c r="OCB21" s="203"/>
      <c r="OCC21" s="203"/>
      <c r="OCD21" s="203"/>
      <c r="OCE21" s="203"/>
      <c r="OCF21" s="203"/>
      <c r="OCG21" s="203"/>
      <c r="OCH21" s="203"/>
      <c r="OCI21" s="203"/>
      <c r="OCJ21" s="203"/>
      <c r="OCK21" s="203"/>
      <c r="OCL21" s="203"/>
      <c r="OCM21" s="203"/>
      <c r="OCN21" s="203"/>
      <c r="OCO21" s="203"/>
      <c r="OCP21" s="203"/>
      <c r="OCQ21" s="203"/>
      <c r="OCR21" s="203"/>
      <c r="OCS21" s="203"/>
      <c r="OCT21" s="203"/>
      <c r="OCU21" s="203"/>
      <c r="OCV21" s="203"/>
      <c r="OCW21" s="203"/>
      <c r="OCX21" s="203"/>
      <c r="OCY21" s="203"/>
      <c r="OCZ21" s="203"/>
      <c r="ODA21" s="203"/>
      <c r="ODB21" s="203"/>
      <c r="ODC21" s="203"/>
      <c r="ODD21" s="203"/>
      <c r="ODE21" s="203"/>
      <c r="ODF21" s="203"/>
      <c r="ODG21" s="203"/>
      <c r="ODH21" s="203"/>
      <c r="ODI21" s="203"/>
      <c r="ODJ21" s="203"/>
      <c r="ODK21" s="203"/>
      <c r="ODL21" s="203"/>
      <c r="ODM21" s="203"/>
      <c r="ODN21" s="203"/>
      <c r="ODO21" s="203"/>
      <c r="ODP21" s="203"/>
      <c r="ODQ21" s="203"/>
      <c r="ODR21" s="203"/>
      <c r="ODS21" s="203"/>
      <c r="ODT21" s="203"/>
      <c r="ODU21" s="203"/>
      <c r="ODV21" s="203"/>
      <c r="ODW21" s="203"/>
      <c r="ODX21" s="203"/>
      <c r="ODY21" s="203"/>
      <c r="ODZ21" s="203"/>
      <c r="OEA21" s="203"/>
      <c r="OEB21" s="203"/>
      <c r="OEC21" s="203"/>
      <c r="OED21" s="203"/>
      <c r="OEE21" s="203"/>
      <c r="OEF21" s="203"/>
      <c r="OEG21" s="203"/>
      <c r="OEH21" s="203"/>
      <c r="OEI21" s="203"/>
      <c r="OEJ21" s="203"/>
      <c r="OEK21" s="203"/>
      <c r="OEL21" s="203"/>
      <c r="OEM21" s="203"/>
      <c r="OEN21" s="203"/>
      <c r="OEO21" s="203"/>
      <c r="OEP21" s="203"/>
      <c r="OEQ21" s="203"/>
      <c r="OER21" s="203"/>
      <c r="OES21" s="203"/>
      <c r="OET21" s="203"/>
      <c r="OEU21" s="203"/>
      <c r="OEV21" s="203"/>
      <c r="OEW21" s="203"/>
      <c r="OEX21" s="203"/>
      <c r="OEY21" s="203"/>
      <c r="OEZ21" s="203"/>
      <c r="OFA21" s="203"/>
      <c r="OFB21" s="203"/>
      <c r="OFC21" s="203"/>
      <c r="OFD21" s="203"/>
      <c r="OFE21" s="203"/>
      <c r="OFF21" s="203"/>
      <c r="OFG21" s="203"/>
      <c r="OFH21" s="203"/>
      <c r="OFI21" s="203"/>
      <c r="OFJ21" s="203"/>
      <c r="OFK21" s="203"/>
      <c r="OFL21" s="203"/>
      <c r="OFM21" s="203"/>
      <c r="OFN21" s="203"/>
      <c r="OFO21" s="203"/>
      <c r="OFP21" s="203"/>
      <c r="OFQ21" s="203"/>
      <c r="OFR21" s="203"/>
      <c r="OFS21" s="203"/>
      <c r="OFT21" s="203"/>
      <c r="OFU21" s="203"/>
      <c r="OFV21" s="203"/>
      <c r="OFW21" s="203"/>
      <c r="OFX21" s="203"/>
      <c r="OFY21" s="203"/>
      <c r="OFZ21" s="203"/>
      <c r="OGA21" s="203"/>
      <c r="OGB21" s="203"/>
      <c r="OGC21" s="203"/>
      <c r="OGD21" s="203"/>
      <c r="OGE21" s="203"/>
      <c r="OGF21" s="203"/>
      <c r="OGG21" s="203"/>
      <c r="OGH21" s="203"/>
      <c r="OGI21" s="203"/>
      <c r="OGJ21" s="203"/>
      <c r="OGK21" s="203"/>
      <c r="OGL21" s="203"/>
      <c r="OGM21" s="203"/>
      <c r="OGN21" s="203"/>
      <c r="OGO21" s="203"/>
      <c r="OGP21" s="203"/>
      <c r="OGQ21" s="203"/>
      <c r="OGR21" s="203"/>
      <c r="OGS21" s="203"/>
      <c r="OGT21" s="203"/>
      <c r="OGU21" s="203"/>
      <c r="OGV21" s="203"/>
      <c r="OGW21" s="203"/>
      <c r="OGX21" s="203"/>
      <c r="OGY21" s="203"/>
      <c r="OGZ21" s="203"/>
      <c r="OHA21" s="203"/>
      <c r="OHB21" s="203"/>
      <c r="OHC21" s="203"/>
      <c r="OHD21" s="203"/>
      <c r="OHE21" s="203"/>
      <c r="OHF21" s="203"/>
      <c r="OHG21" s="203"/>
      <c r="OHH21" s="203"/>
      <c r="OHI21" s="203"/>
      <c r="OHJ21" s="203"/>
      <c r="OHK21" s="203"/>
      <c r="OHL21" s="203"/>
      <c r="OHM21" s="203"/>
      <c r="OHN21" s="203"/>
      <c r="OHO21" s="203"/>
      <c r="OHP21" s="203"/>
      <c r="OHQ21" s="203"/>
      <c r="OHR21" s="203"/>
      <c r="OHS21" s="203"/>
      <c r="OHT21" s="203"/>
      <c r="OHU21" s="203"/>
      <c r="OHV21" s="203"/>
      <c r="OHW21" s="203"/>
      <c r="OHX21" s="203"/>
      <c r="OHY21" s="203"/>
      <c r="OHZ21" s="203"/>
      <c r="OIA21" s="203"/>
      <c r="OIB21" s="203"/>
      <c r="OIC21" s="203"/>
      <c r="OID21" s="203"/>
      <c r="OIE21" s="203"/>
      <c r="OIF21" s="203"/>
      <c r="OIG21" s="203"/>
      <c r="OIH21" s="203"/>
      <c r="OII21" s="203"/>
      <c r="OIJ21" s="203"/>
      <c r="OIK21" s="203"/>
      <c r="OIL21" s="203"/>
      <c r="OIM21" s="203"/>
      <c r="OIN21" s="203"/>
      <c r="OIO21" s="203"/>
      <c r="OIP21" s="203"/>
      <c r="OIQ21" s="203"/>
      <c r="OIR21" s="203"/>
      <c r="OIS21" s="203"/>
      <c r="OIT21" s="203"/>
      <c r="OIU21" s="203"/>
      <c r="OIV21" s="203"/>
      <c r="OIW21" s="203"/>
      <c r="OIX21" s="203"/>
      <c r="OIY21" s="203"/>
      <c r="OIZ21" s="203"/>
      <c r="OJA21" s="203"/>
      <c r="OJB21" s="203"/>
      <c r="OJC21" s="203"/>
      <c r="OJD21" s="203"/>
      <c r="OJE21" s="203"/>
      <c r="OJF21" s="203"/>
      <c r="OJG21" s="203"/>
      <c r="OJH21" s="203"/>
      <c r="OJI21" s="203"/>
      <c r="OJJ21" s="203"/>
      <c r="OJK21" s="203"/>
      <c r="OJL21" s="203"/>
      <c r="OJM21" s="203"/>
      <c r="OJN21" s="203"/>
      <c r="OJO21" s="203"/>
      <c r="OJP21" s="203"/>
      <c r="OJQ21" s="203"/>
      <c r="OJR21" s="203"/>
      <c r="OJS21" s="203"/>
      <c r="OJT21" s="203"/>
      <c r="OJU21" s="203"/>
      <c r="OJV21" s="203"/>
      <c r="OJW21" s="203"/>
      <c r="OJX21" s="203"/>
      <c r="OJY21" s="203"/>
      <c r="OJZ21" s="203"/>
      <c r="OKA21" s="203"/>
      <c r="OKB21" s="203"/>
      <c r="OKC21" s="203"/>
      <c r="OKD21" s="203"/>
      <c r="OKE21" s="203"/>
      <c r="OKF21" s="203"/>
      <c r="OKG21" s="203"/>
      <c r="OKH21" s="203"/>
      <c r="OKI21" s="203"/>
      <c r="OKJ21" s="203"/>
      <c r="OKK21" s="203"/>
      <c r="OKL21" s="203"/>
      <c r="OKM21" s="203"/>
      <c r="OKN21" s="203"/>
      <c r="OKO21" s="203"/>
      <c r="OKP21" s="203"/>
      <c r="OKQ21" s="203"/>
      <c r="OKR21" s="203"/>
      <c r="OKS21" s="203"/>
      <c r="OKT21" s="203"/>
      <c r="OKU21" s="203"/>
      <c r="OKV21" s="203"/>
      <c r="OKW21" s="203"/>
      <c r="OKX21" s="203"/>
      <c r="OKY21" s="203"/>
      <c r="OKZ21" s="203"/>
      <c r="OLA21" s="203"/>
      <c r="OLB21" s="203"/>
      <c r="OLC21" s="203"/>
      <c r="OLD21" s="203"/>
      <c r="OLE21" s="203"/>
      <c r="OLF21" s="203"/>
      <c r="OLG21" s="203"/>
      <c r="OLH21" s="203"/>
      <c r="OLI21" s="203"/>
      <c r="OLJ21" s="203"/>
      <c r="OLK21" s="203"/>
      <c r="OLL21" s="203"/>
      <c r="OLM21" s="203"/>
      <c r="OLN21" s="203"/>
      <c r="OLO21" s="203"/>
      <c r="OLP21" s="203"/>
      <c r="OLQ21" s="203"/>
      <c r="OLR21" s="203"/>
      <c r="OLS21" s="203"/>
      <c r="OLT21" s="203"/>
      <c r="OLU21" s="203"/>
      <c r="OLV21" s="203"/>
      <c r="OLW21" s="203"/>
      <c r="OLX21" s="203"/>
      <c r="OLY21" s="203"/>
      <c r="OLZ21" s="203"/>
      <c r="OMA21" s="203"/>
      <c r="OMB21" s="203"/>
      <c r="OMC21" s="203"/>
      <c r="OMD21" s="203"/>
      <c r="OME21" s="203"/>
      <c r="OMF21" s="203"/>
      <c r="OMG21" s="203"/>
      <c r="OMH21" s="203"/>
      <c r="OMI21" s="203"/>
      <c r="OMJ21" s="203"/>
      <c r="OMK21" s="203"/>
      <c r="OML21" s="203"/>
      <c r="OMM21" s="203"/>
      <c r="OMN21" s="203"/>
      <c r="OMO21" s="203"/>
      <c r="OMP21" s="203"/>
      <c r="OMQ21" s="203"/>
      <c r="OMR21" s="203"/>
      <c r="OMS21" s="203"/>
      <c r="OMT21" s="203"/>
      <c r="OMU21" s="203"/>
      <c r="OMV21" s="203"/>
      <c r="OMW21" s="203"/>
      <c r="OMX21" s="203"/>
      <c r="OMY21" s="203"/>
      <c r="OMZ21" s="203"/>
      <c r="ONA21" s="203"/>
      <c r="ONB21" s="203"/>
      <c r="ONC21" s="203"/>
      <c r="OND21" s="203"/>
      <c r="ONE21" s="203"/>
      <c r="ONF21" s="203"/>
      <c r="ONG21" s="203"/>
      <c r="ONH21" s="203"/>
      <c r="ONI21" s="203"/>
      <c r="ONJ21" s="203"/>
      <c r="ONK21" s="203"/>
      <c r="ONL21" s="203"/>
      <c r="ONM21" s="203"/>
      <c r="ONN21" s="203"/>
      <c r="ONO21" s="203"/>
      <c r="ONP21" s="203"/>
      <c r="ONQ21" s="203"/>
      <c r="ONR21" s="203"/>
      <c r="ONS21" s="203"/>
      <c r="ONT21" s="203"/>
      <c r="ONU21" s="203"/>
      <c r="ONV21" s="203"/>
      <c r="ONW21" s="203"/>
      <c r="ONX21" s="203"/>
      <c r="ONY21" s="203"/>
      <c r="ONZ21" s="203"/>
      <c r="OOA21" s="203"/>
      <c r="OOB21" s="203"/>
      <c r="OOC21" s="203"/>
      <c r="OOD21" s="203"/>
      <c r="OOE21" s="203"/>
      <c r="OOF21" s="203"/>
      <c r="OOG21" s="203"/>
      <c r="OOH21" s="203"/>
      <c r="OOI21" s="203"/>
      <c r="OOJ21" s="203"/>
      <c r="OOK21" s="203"/>
      <c r="OOL21" s="203"/>
      <c r="OOM21" s="203"/>
      <c r="OON21" s="203"/>
      <c r="OOO21" s="203"/>
      <c r="OOP21" s="203"/>
      <c r="OOQ21" s="203"/>
      <c r="OOR21" s="203"/>
      <c r="OOS21" s="203"/>
      <c r="OOT21" s="203"/>
      <c r="OOU21" s="203"/>
      <c r="OOV21" s="203"/>
      <c r="OOW21" s="203"/>
      <c r="OOX21" s="203"/>
      <c r="OOY21" s="203"/>
      <c r="OOZ21" s="203"/>
      <c r="OPA21" s="203"/>
      <c r="OPB21" s="203"/>
      <c r="OPC21" s="203"/>
      <c r="OPD21" s="203"/>
      <c r="OPE21" s="203"/>
      <c r="OPF21" s="203"/>
      <c r="OPG21" s="203"/>
      <c r="OPH21" s="203"/>
      <c r="OPI21" s="203"/>
      <c r="OPJ21" s="203"/>
      <c r="OPK21" s="203"/>
      <c r="OPL21" s="203"/>
      <c r="OPM21" s="203"/>
      <c r="OPN21" s="203"/>
      <c r="OPO21" s="203"/>
      <c r="OPP21" s="203"/>
      <c r="OPQ21" s="203"/>
      <c r="OPR21" s="203"/>
      <c r="OPS21" s="203"/>
      <c r="OPT21" s="203"/>
      <c r="OPU21" s="203"/>
      <c r="OPV21" s="203"/>
      <c r="OPW21" s="203"/>
      <c r="OPX21" s="203"/>
      <c r="OPY21" s="203"/>
      <c r="OPZ21" s="203"/>
      <c r="OQA21" s="203"/>
      <c r="OQB21" s="203"/>
      <c r="OQC21" s="203"/>
      <c r="OQD21" s="203"/>
      <c r="OQE21" s="203"/>
      <c r="OQF21" s="203"/>
      <c r="OQG21" s="203"/>
      <c r="OQH21" s="203"/>
      <c r="OQI21" s="203"/>
      <c r="OQJ21" s="203"/>
      <c r="OQK21" s="203"/>
      <c r="OQL21" s="203"/>
      <c r="OQM21" s="203"/>
      <c r="OQN21" s="203"/>
      <c r="OQO21" s="203"/>
      <c r="OQP21" s="203"/>
      <c r="OQQ21" s="203"/>
      <c r="OQR21" s="203"/>
      <c r="OQS21" s="203"/>
      <c r="OQT21" s="203"/>
      <c r="OQU21" s="203"/>
      <c r="OQV21" s="203"/>
      <c r="OQW21" s="203"/>
      <c r="OQX21" s="203"/>
      <c r="OQY21" s="203"/>
      <c r="OQZ21" s="203"/>
      <c r="ORA21" s="203"/>
      <c r="ORB21" s="203"/>
      <c r="ORC21" s="203"/>
      <c r="ORD21" s="203"/>
      <c r="ORE21" s="203"/>
      <c r="ORF21" s="203"/>
      <c r="ORG21" s="203"/>
      <c r="ORH21" s="203"/>
      <c r="ORI21" s="203"/>
      <c r="ORJ21" s="203"/>
      <c r="ORK21" s="203"/>
      <c r="ORL21" s="203"/>
      <c r="ORM21" s="203"/>
      <c r="ORN21" s="203"/>
      <c r="ORO21" s="203"/>
      <c r="ORP21" s="203"/>
      <c r="ORQ21" s="203"/>
      <c r="ORR21" s="203"/>
      <c r="ORS21" s="203"/>
      <c r="ORT21" s="203"/>
      <c r="ORU21" s="203"/>
      <c r="ORV21" s="203"/>
      <c r="ORW21" s="203"/>
      <c r="ORX21" s="203"/>
      <c r="ORY21" s="203"/>
      <c r="ORZ21" s="203"/>
      <c r="OSA21" s="203"/>
      <c r="OSB21" s="203"/>
      <c r="OSC21" s="203"/>
      <c r="OSD21" s="203"/>
      <c r="OSE21" s="203"/>
      <c r="OSF21" s="203"/>
      <c r="OSG21" s="203"/>
      <c r="OSH21" s="203"/>
      <c r="OSI21" s="203"/>
      <c r="OSJ21" s="203"/>
      <c r="OSK21" s="203"/>
      <c r="OSL21" s="203"/>
      <c r="OSM21" s="203"/>
      <c r="OSN21" s="203"/>
      <c r="OSO21" s="203"/>
      <c r="OSP21" s="203"/>
      <c r="OSQ21" s="203"/>
      <c r="OSR21" s="203"/>
      <c r="OSS21" s="203"/>
      <c r="OST21" s="203"/>
      <c r="OSU21" s="203"/>
      <c r="OSV21" s="203"/>
      <c r="OSW21" s="203"/>
      <c r="OSX21" s="203"/>
      <c r="OSY21" s="203"/>
      <c r="OSZ21" s="203"/>
      <c r="OTA21" s="203"/>
      <c r="OTB21" s="203"/>
      <c r="OTC21" s="203"/>
      <c r="OTD21" s="203"/>
      <c r="OTE21" s="203"/>
      <c r="OTF21" s="203"/>
      <c r="OTG21" s="203"/>
      <c r="OTH21" s="203"/>
      <c r="OTI21" s="203"/>
      <c r="OTJ21" s="203"/>
      <c r="OTK21" s="203"/>
      <c r="OTL21" s="203"/>
      <c r="OTM21" s="203"/>
      <c r="OTN21" s="203"/>
      <c r="OTO21" s="203"/>
      <c r="OTP21" s="203"/>
      <c r="OTQ21" s="203"/>
      <c r="OTR21" s="203"/>
      <c r="OTS21" s="203"/>
      <c r="OTT21" s="203"/>
      <c r="OTU21" s="203"/>
      <c r="OTV21" s="203"/>
      <c r="OTW21" s="203"/>
      <c r="OTX21" s="203"/>
      <c r="OTY21" s="203"/>
      <c r="OTZ21" s="203"/>
      <c r="OUA21" s="203"/>
      <c r="OUB21" s="203"/>
      <c r="OUC21" s="203"/>
      <c r="OUD21" s="203"/>
      <c r="OUE21" s="203"/>
      <c r="OUF21" s="203"/>
      <c r="OUG21" s="203"/>
      <c r="OUH21" s="203"/>
      <c r="OUI21" s="203"/>
      <c r="OUJ21" s="203"/>
      <c r="OUK21" s="203"/>
      <c r="OUL21" s="203"/>
      <c r="OUM21" s="203"/>
      <c r="OUN21" s="203"/>
      <c r="OUO21" s="203"/>
      <c r="OUP21" s="203"/>
      <c r="OUQ21" s="203"/>
      <c r="OUR21" s="203"/>
      <c r="OUS21" s="203"/>
      <c r="OUT21" s="203"/>
      <c r="OUU21" s="203"/>
      <c r="OUV21" s="203"/>
      <c r="OUW21" s="203"/>
      <c r="OUX21" s="203"/>
      <c r="OUY21" s="203"/>
      <c r="OUZ21" s="203"/>
      <c r="OVA21" s="203"/>
      <c r="OVB21" s="203"/>
      <c r="OVC21" s="203"/>
      <c r="OVD21" s="203"/>
      <c r="OVE21" s="203"/>
      <c r="OVF21" s="203"/>
      <c r="OVG21" s="203"/>
      <c r="OVH21" s="203"/>
      <c r="OVI21" s="203"/>
      <c r="OVJ21" s="203"/>
      <c r="OVK21" s="203"/>
      <c r="OVL21" s="203"/>
      <c r="OVM21" s="203"/>
      <c r="OVN21" s="203"/>
      <c r="OVO21" s="203"/>
      <c r="OVP21" s="203"/>
      <c r="OVQ21" s="203"/>
      <c r="OVR21" s="203"/>
      <c r="OVS21" s="203"/>
      <c r="OVT21" s="203"/>
      <c r="OVU21" s="203"/>
      <c r="OVV21" s="203"/>
      <c r="OVW21" s="203"/>
      <c r="OVX21" s="203"/>
      <c r="OVY21" s="203"/>
      <c r="OVZ21" s="203"/>
      <c r="OWA21" s="203"/>
      <c r="OWB21" s="203"/>
      <c r="OWC21" s="203"/>
      <c r="OWD21" s="203"/>
      <c r="OWE21" s="203"/>
      <c r="OWF21" s="203"/>
      <c r="OWG21" s="203"/>
      <c r="OWH21" s="203"/>
      <c r="OWI21" s="203"/>
      <c r="OWJ21" s="203"/>
      <c r="OWK21" s="203"/>
      <c r="OWL21" s="203"/>
      <c r="OWM21" s="203"/>
      <c r="OWN21" s="203"/>
      <c r="OWO21" s="203"/>
      <c r="OWP21" s="203"/>
      <c r="OWQ21" s="203"/>
      <c r="OWR21" s="203"/>
      <c r="OWS21" s="203"/>
      <c r="OWT21" s="203"/>
      <c r="OWU21" s="203"/>
      <c r="OWV21" s="203"/>
      <c r="OWW21" s="203"/>
      <c r="OWX21" s="203"/>
      <c r="OWY21" s="203"/>
      <c r="OWZ21" s="203"/>
      <c r="OXA21" s="203"/>
      <c r="OXB21" s="203"/>
      <c r="OXC21" s="203"/>
      <c r="OXD21" s="203"/>
      <c r="OXE21" s="203"/>
      <c r="OXF21" s="203"/>
      <c r="OXG21" s="203"/>
      <c r="OXH21" s="203"/>
      <c r="OXI21" s="203"/>
      <c r="OXJ21" s="203"/>
      <c r="OXK21" s="203"/>
      <c r="OXL21" s="203"/>
      <c r="OXM21" s="203"/>
      <c r="OXN21" s="203"/>
      <c r="OXO21" s="203"/>
      <c r="OXP21" s="203"/>
      <c r="OXQ21" s="203"/>
      <c r="OXR21" s="203"/>
      <c r="OXS21" s="203"/>
      <c r="OXT21" s="203"/>
      <c r="OXU21" s="203"/>
      <c r="OXV21" s="203"/>
      <c r="OXW21" s="203"/>
      <c r="OXX21" s="203"/>
      <c r="OXY21" s="203"/>
      <c r="OXZ21" s="203"/>
      <c r="OYA21" s="203"/>
      <c r="OYB21" s="203"/>
      <c r="OYC21" s="203"/>
      <c r="OYD21" s="203"/>
      <c r="OYE21" s="203"/>
      <c r="OYF21" s="203"/>
      <c r="OYG21" s="203"/>
      <c r="OYH21" s="203"/>
      <c r="OYI21" s="203"/>
      <c r="OYJ21" s="203"/>
      <c r="OYK21" s="203"/>
      <c r="OYL21" s="203"/>
      <c r="OYM21" s="203"/>
      <c r="OYN21" s="203"/>
      <c r="OYO21" s="203"/>
      <c r="OYP21" s="203"/>
      <c r="OYQ21" s="203"/>
      <c r="OYR21" s="203"/>
      <c r="OYS21" s="203"/>
      <c r="OYT21" s="203"/>
      <c r="OYU21" s="203"/>
      <c r="OYV21" s="203"/>
      <c r="OYW21" s="203"/>
      <c r="OYX21" s="203"/>
      <c r="OYY21" s="203"/>
      <c r="OYZ21" s="203"/>
      <c r="OZA21" s="203"/>
      <c r="OZB21" s="203"/>
      <c r="OZC21" s="203"/>
      <c r="OZD21" s="203"/>
      <c r="OZE21" s="203"/>
      <c r="OZF21" s="203"/>
      <c r="OZG21" s="203"/>
      <c r="OZH21" s="203"/>
      <c r="OZI21" s="203"/>
      <c r="OZJ21" s="203"/>
      <c r="OZK21" s="203"/>
      <c r="OZL21" s="203"/>
      <c r="OZM21" s="203"/>
      <c r="OZN21" s="203"/>
      <c r="OZO21" s="203"/>
      <c r="OZP21" s="203"/>
      <c r="OZQ21" s="203"/>
      <c r="OZR21" s="203"/>
      <c r="OZS21" s="203"/>
      <c r="OZT21" s="203"/>
      <c r="OZU21" s="203"/>
      <c r="OZV21" s="203"/>
      <c r="OZW21" s="203"/>
      <c r="OZX21" s="203"/>
      <c r="OZY21" s="203"/>
      <c r="OZZ21" s="203"/>
      <c r="PAA21" s="203"/>
      <c r="PAB21" s="203"/>
      <c r="PAC21" s="203"/>
      <c r="PAD21" s="203"/>
      <c r="PAE21" s="203"/>
      <c r="PAF21" s="203"/>
      <c r="PAG21" s="203"/>
      <c r="PAH21" s="203"/>
      <c r="PAI21" s="203"/>
      <c r="PAJ21" s="203"/>
      <c r="PAK21" s="203"/>
      <c r="PAL21" s="203"/>
      <c r="PAM21" s="203"/>
      <c r="PAN21" s="203"/>
      <c r="PAO21" s="203"/>
      <c r="PAP21" s="203"/>
      <c r="PAQ21" s="203"/>
      <c r="PAR21" s="203"/>
      <c r="PAS21" s="203"/>
      <c r="PAT21" s="203"/>
      <c r="PAU21" s="203"/>
      <c r="PAV21" s="203"/>
      <c r="PAW21" s="203"/>
      <c r="PAX21" s="203"/>
      <c r="PAY21" s="203"/>
      <c r="PAZ21" s="203"/>
      <c r="PBA21" s="203"/>
      <c r="PBB21" s="203"/>
      <c r="PBC21" s="203"/>
      <c r="PBD21" s="203"/>
      <c r="PBE21" s="203"/>
      <c r="PBF21" s="203"/>
      <c r="PBG21" s="203"/>
      <c r="PBH21" s="203"/>
      <c r="PBI21" s="203"/>
      <c r="PBJ21" s="203"/>
      <c r="PBK21" s="203"/>
      <c r="PBL21" s="203"/>
      <c r="PBM21" s="203"/>
      <c r="PBN21" s="203"/>
      <c r="PBO21" s="203"/>
      <c r="PBP21" s="203"/>
      <c r="PBQ21" s="203"/>
      <c r="PBR21" s="203"/>
      <c r="PBS21" s="203"/>
      <c r="PBT21" s="203"/>
      <c r="PBU21" s="203"/>
      <c r="PBV21" s="203"/>
      <c r="PBW21" s="203"/>
      <c r="PBX21" s="203"/>
      <c r="PBY21" s="203"/>
      <c r="PBZ21" s="203"/>
      <c r="PCA21" s="203"/>
      <c r="PCB21" s="203"/>
      <c r="PCC21" s="203"/>
      <c r="PCD21" s="203"/>
      <c r="PCE21" s="203"/>
      <c r="PCF21" s="203"/>
      <c r="PCG21" s="203"/>
      <c r="PCH21" s="203"/>
      <c r="PCI21" s="203"/>
      <c r="PCJ21" s="203"/>
      <c r="PCK21" s="203"/>
      <c r="PCL21" s="203"/>
      <c r="PCM21" s="203"/>
      <c r="PCN21" s="203"/>
      <c r="PCO21" s="203"/>
      <c r="PCP21" s="203"/>
      <c r="PCQ21" s="203"/>
      <c r="PCR21" s="203"/>
      <c r="PCS21" s="203"/>
      <c r="PCT21" s="203"/>
      <c r="PCU21" s="203"/>
      <c r="PCV21" s="203"/>
      <c r="PCW21" s="203"/>
      <c r="PCX21" s="203"/>
      <c r="PCY21" s="203"/>
      <c r="PCZ21" s="203"/>
      <c r="PDA21" s="203"/>
      <c r="PDB21" s="203"/>
      <c r="PDC21" s="203"/>
      <c r="PDD21" s="203"/>
      <c r="PDE21" s="203"/>
      <c r="PDF21" s="203"/>
      <c r="PDG21" s="203"/>
      <c r="PDH21" s="203"/>
      <c r="PDI21" s="203"/>
      <c r="PDJ21" s="203"/>
      <c r="PDK21" s="203"/>
      <c r="PDL21" s="203"/>
      <c r="PDM21" s="203"/>
      <c r="PDN21" s="203"/>
      <c r="PDO21" s="203"/>
      <c r="PDP21" s="203"/>
      <c r="PDQ21" s="203"/>
      <c r="PDR21" s="203"/>
      <c r="PDS21" s="203"/>
      <c r="PDT21" s="203"/>
      <c r="PDU21" s="203"/>
      <c r="PDV21" s="203"/>
      <c r="PDW21" s="203"/>
      <c r="PDX21" s="203"/>
      <c r="PDY21" s="203"/>
      <c r="PDZ21" s="203"/>
      <c r="PEA21" s="203"/>
      <c r="PEB21" s="203"/>
      <c r="PEC21" s="203"/>
      <c r="PED21" s="203"/>
      <c r="PEE21" s="203"/>
      <c r="PEF21" s="203"/>
      <c r="PEG21" s="203"/>
      <c r="PEH21" s="203"/>
      <c r="PEI21" s="203"/>
      <c r="PEJ21" s="203"/>
      <c r="PEK21" s="203"/>
      <c r="PEL21" s="203"/>
      <c r="PEM21" s="203"/>
      <c r="PEN21" s="203"/>
      <c r="PEO21" s="203"/>
      <c r="PEP21" s="203"/>
      <c r="PEQ21" s="203"/>
      <c r="PER21" s="203"/>
      <c r="PES21" s="203"/>
      <c r="PET21" s="203"/>
      <c r="PEU21" s="203"/>
      <c r="PEV21" s="203"/>
      <c r="PEW21" s="203"/>
      <c r="PEX21" s="203"/>
      <c r="PEY21" s="203"/>
      <c r="PEZ21" s="203"/>
      <c r="PFA21" s="203"/>
      <c r="PFB21" s="203"/>
      <c r="PFC21" s="203"/>
      <c r="PFD21" s="203"/>
      <c r="PFE21" s="203"/>
      <c r="PFF21" s="203"/>
      <c r="PFG21" s="203"/>
      <c r="PFH21" s="203"/>
      <c r="PFI21" s="203"/>
      <c r="PFJ21" s="203"/>
      <c r="PFK21" s="203"/>
      <c r="PFL21" s="203"/>
      <c r="PFM21" s="203"/>
      <c r="PFN21" s="203"/>
      <c r="PFO21" s="203"/>
      <c r="PFP21" s="203"/>
      <c r="PFQ21" s="203"/>
      <c r="PFR21" s="203"/>
      <c r="PFS21" s="203"/>
      <c r="PFT21" s="203"/>
      <c r="PFU21" s="203"/>
      <c r="PFV21" s="203"/>
      <c r="PFW21" s="203"/>
      <c r="PFX21" s="203"/>
      <c r="PFY21" s="203"/>
      <c r="PFZ21" s="203"/>
      <c r="PGA21" s="203"/>
      <c r="PGB21" s="203"/>
      <c r="PGC21" s="203"/>
      <c r="PGD21" s="203"/>
      <c r="PGE21" s="203"/>
      <c r="PGF21" s="203"/>
      <c r="PGG21" s="203"/>
      <c r="PGH21" s="203"/>
      <c r="PGI21" s="203"/>
      <c r="PGJ21" s="203"/>
      <c r="PGK21" s="203"/>
      <c r="PGL21" s="203"/>
      <c r="PGM21" s="203"/>
      <c r="PGN21" s="203"/>
      <c r="PGO21" s="203"/>
      <c r="PGP21" s="203"/>
      <c r="PGQ21" s="203"/>
      <c r="PGR21" s="203"/>
      <c r="PGS21" s="203"/>
      <c r="PGT21" s="203"/>
      <c r="PGU21" s="203"/>
      <c r="PGV21" s="203"/>
      <c r="PGW21" s="203"/>
      <c r="PGX21" s="203"/>
      <c r="PGY21" s="203"/>
      <c r="PGZ21" s="203"/>
      <c r="PHA21" s="203"/>
      <c r="PHB21" s="203"/>
      <c r="PHC21" s="203"/>
      <c r="PHD21" s="203"/>
      <c r="PHE21" s="203"/>
      <c r="PHF21" s="203"/>
      <c r="PHG21" s="203"/>
      <c r="PHH21" s="203"/>
      <c r="PHI21" s="203"/>
      <c r="PHJ21" s="203"/>
      <c r="PHK21" s="203"/>
      <c r="PHL21" s="203"/>
      <c r="PHM21" s="203"/>
      <c r="PHN21" s="203"/>
      <c r="PHO21" s="203"/>
      <c r="PHP21" s="203"/>
      <c r="PHQ21" s="203"/>
      <c r="PHR21" s="203"/>
      <c r="PHS21" s="203"/>
      <c r="PHT21" s="203"/>
      <c r="PHU21" s="203"/>
      <c r="PHV21" s="203"/>
      <c r="PHW21" s="203"/>
      <c r="PHX21" s="203"/>
      <c r="PHY21" s="203"/>
      <c r="PHZ21" s="203"/>
      <c r="PIA21" s="203"/>
      <c r="PIB21" s="203"/>
      <c r="PIC21" s="203"/>
      <c r="PID21" s="203"/>
      <c r="PIE21" s="203"/>
      <c r="PIF21" s="203"/>
      <c r="PIG21" s="203"/>
      <c r="PIH21" s="203"/>
      <c r="PII21" s="203"/>
      <c r="PIJ21" s="203"/>
      <c r="PIK21" s="203"/>
      <c r="PIL21" s="203"/>
      <c r="PIM21" s="203"/>
      <c r="PIN21" s="203"/>
      <c r="PIO21" s="203"/>
      <c r="PIP21" s="203"/>
      <c r="PIQ21" s="203"/>
      <c r="PIR21" s="203"/>
      <c r="PIS21" s="203"/>
      <c r="PIT21" s="203"/>
      <c r="PIU21" s="203"/>
      <c r="PIV21" s="203"/>
      <c r="PIW21" s="203"/>
      <c r="PIX21" s="203"/>
      <c r="PIY21" s="203"/>
      <c r="PIZ21" s="203"/>
      <c r="PJA21" s="203"/>
      <c r="PJB21" s="203"/>
      <c r="PJC21" s="203"/>
      <c r="PJD21" s="203"/>
      <c r="PJE21" s="203"/>
      <c r="PJF21" s="203"/>
      <c r="PJG21" s="203"/>
      <c r="PJH21" s="203"/>
      <c r="PJI21" s="203"/>
      <c r="PJJ21" s="203"/>
      <c r="PJK21" s="203"/>
      <c r="PJL21" s="203"/>
      <c r="PJM21" s="203"/>
      <c r="PJN21" s="203"/>
      <c r="PJO21" s="203"/>
      <c r="PJP21" s="203"/>
      <c r="PJQ21" s="203"/>
      <c r="PJR21" s="203"/>
      <c r="PJS21" s="203"/>
      <c r="PJT21" s="203"/>
      <c r="PJU21" s="203"/>
      <c r="PJV21" s="203"/>
      <c r="PJW21" s="203"/>
      <c r="PJX21" s="203"/>
      <c r="PJY21" s="203"/>
      <c r="PJZ21" s="203"/>
      <c r="PKA21" s="203"/>
      <c r="PKB21" s="203"/>
      <c r="PKC21" s="203"/>
      <c r="PKD21" s="203"/>
      <c r="PKE21" s="203"/>
      <c r="PKF21" s="203"/>
      <c r="PKG21" s="203"/>
      <c r="PKH21" s="203"/>
      <c r="PKI21" s="203"/>
      <c r="PKJ21" s="203"/>
      <c r="PKK21" s="203"/>
      <c r="PKL21" s="203"/>
      <c r="PKM21" s="203"/>
      <c r="PKN21" s="203"/>
      <c r="PKO21" s="203"/>
      <c r="PKP21" s="203"/>
      <c r="PKQ21" s="203"/>
      <c r="PKR21" s="203"/>
      <c r="PKS21" s="203"/>
      <c r="PKT21" s="203"/>
      <c r="PKU21" s="203"/>
      <c r="PKV21" s="203"/>
      <c r="PKW21" s="203"/>
      <c r="PKX21" s="203"/>
      <c r="PKY21" s="203"/>
      <c r="PKZ21" s="203"/>
      <c r="PLA21" s="203"/>
      <c r="PLB21" s="203"/>
      <c r="PLC21" s="203"/>
      <c r="PLD21" s="203"/>
      <c r="PLE21" s="203"/>
      <c r="PLF21" s="203"/>
      <c r="PLG21" s="203"/>
      <c r="PLH21" s="203"/>
      <c r="PLI21" s="203"/>
      <c r="PLJ21" s="203"/>
      <c r="PLK21" s="203"/>
      <c r="PLL21" s="203"/>
      <c r="PLM21" s="203"/>
      <c r="PLN21" s="203"/>
      <c r="PLO21" s="203"/>
      <c r="PLP21" s="203"/>
      <c r="PLQ21" s="203"/>
      <c r="PLR21" s="203"/>
      <c r="PLS21" s="203"/>
      <c r="PLT21" s="203"/>
      <c r="PLU21" s="203"/>
      <c r="PLV21" s="203"/>
      <c r="PLW21" s="203"/>
      <c r="PLX21" s="203"/>
      <c r="PLY21" s="203"/>
      <c r="PLZ21" s="203"/>
      <c r="PMA21" s="203"/>
      <c r="PMB21" s="203"/>
      <c r="PMC21" s="203"/>
      <c r="PMD21" s="203"/>
      <c r="PME21" s="203"/>
      <c r="PMF21" s="203"/>
      <c r="PMG21" s="203"/>
      <c r="PMH21" s="203"/>
      <c r="PMI21" s="203"/>
      <c r="PMJ21" s="203"/>
      <c r="PMK21" s="203"/>
      <c r="PML21" s="203"/>
      <c r="PMM21" s="203"/>
      <c r="PMN21" s="203"/>
      <c r="PMO21" s="203"/>
      <c r="PMP21" s="203"/>
      <c r="PMQ21" s="203"/>
      <c r="PMR21" s="203"/>
      <c r="PMS21" s="203"/>
      <c r="PMT21" s="203"/>
      <c r="PMU21" s="203"/>
      <c r="PMV21" s="203"/>
      <c r="PMW21" s="203"/>
      <c r="PMX21" s="203"/>
      <c r="PMY21" s="203"/>
      <c r="PMZ21" s="203"/>
      <c r="PNA21" s="203"/>
      <c r="PNB21" s="203"/>
      <c r="PNC21" s="203"/>
      <c r="PND21" s="203"/>
      <c r="PNE21" s="203"/>
      <c r="PNF21" s="203"/>
      <c r="PNG21" s="203"/>
      <c r="PNH21" s="203"/>
      <c r="PNI21" s="203"/>
      <c r="PNJ21" s="203"/>
      <c r="PNK21" s="203"/>
      <c r="PNL21" s="203"/>
      <c r="PNM21" s="203"/>
      <c r="PNN21" s="203"/>
      <c r="PNO21" s="203"/>
      <c r="PNP21" s="203"/>
      <c r="PNQ21" s="203"/>
      <c r="PNR21" s="203"/>
      <c r="PNS21" s="203"/>
      <c r="PNT21" s="203"/>
      <c r="PNU21" s="203"/>
      <c r="PNV21" s="203"/>
      <c r="PNW21" s="203"/>
      <c r="PNX21" s="203"/>
      <c r="PNY21" s="203"/>
      <c r="PNZ21" s="203"/>
      <c r="POA21" s="203"/>
      <c r="POB21" s="203"/>
      <c r="POC21" s="203"/>
      <c r="POD21" s="203"/>
      <c r="POE21" s="203"/>
      <c r="POF21" s="203"/>
      <c r="POG21" s="203"/>
      <c r="POH21" s="203"/>
      <c r="POI21" s="203"/>
      <c r="POJ21" s="203"/>
      <c r="POK21" s="203"/>
      <c r="POL21" s="203"/>
      <c r="POM21" s="203"/>
      <c r="PON21" s="203"/>
      <c r="POO21" s="203"/>
      <c r="POP21" s="203"/>
      <c r="POQ21" s="203"/>
      <c r="POR21" s="203"/>
      <c r="POS21" s="203"/>
      <c r="POT21" s="203"/>
      <c r="POU21" s="203"/>
      <c r="POV21" s="203"/>
      <c r="POW21" s="203"/>
      <c r="POX21" s="203"/>
      <c r="POY21" s="203"/>
      <c r="POZ21" s="203"/>
      <c r="PPA21" s="203"/>
      <c r="PPB21" s="203"/>
      <c r="PPC21" s="203"/>
      <c r="PPD21" s="203"/>
      <c r="PPE21" s="203"/>
      <c r="PPF21" s="203"/>
      <c r="PPG21" s="203"/>
      <c r="PPH21" s="203"/>
      <c r="PPI21" s="203"/>
      <c r="PPJ21" s="203"/>
      <c r="PPK21" s="203"/>
      <c r="PPL21" s="203"/>
      <c r="PPM21" s="203"/>
      <c r="PPN21" s="203"/>
      <c r="PPO21" s="203"/>
      <c r="PPP21" s="203"/>
      <c r="PPQ21" s="203"/>
      <c r="PPR21" s="203"/>
      <c r="PPS21" s="203"/>
      <c r="PPT21" s="203"/>
      <c r="PPU21" s="203"/>
      <c r="PPV21" s="203"/>
      <c r="PPW21" s="203"/>
      <c r="PPX21" s="203"/>
      <c r="PPY21" s="203"/>
      <c r="PPZ21" s="203"/>
      <c r="PQA21" s="203"/>
      <c r="PQB21" s="203"/>
      <c r="PQC21" s="203"/>
      <c r="PQD21" s="203"/>
      <c r="PQE21" s="203"/>
      <c r="PQF21" s="203"/>
      <c r="PQG21" s="203"/>
      <c r="PQH21" s="203"/>
      <c r="PQI21" s="203"/>
      <c r="PQJ21" s="203"/>
      <c r="PQK21" s="203"/>
      <c r="PQL21" s="203"/>
      <c r="PQM21" s="203"/>
      <c r="PQN21" s="203"/>
      <c r="PQO21" s="203"/>
      <c r="PQP21" s="203"/>
      <c r="PQQ21" s="203"/>
      <c r="PQR21" s="203"/>
      <c r="PQS21" s="203"/>
      <c r="PQT21" s="203"/>
      <c r="PQU21" s="203"/>
      <c r="PQV21" s="203"/>
      <c r="PQW21" s="203"/>
      <c r="PQX21" s="203"/>
      <c r="PQY21" s="203"/>
      <c r="PQZ21" s="203"/>
      <c r="PRA21" s="203"/>
      <c r="PRB21" s="203"/>
      <c r="PRC21" s="203"/>
      <c r="PRD21" s="203"/>
      <c r="PRE21" s="203"/>
      <c r="PRF21" s="203"/>
      <c r="PRG21" s="203"/>
      <c r="PRH21" s="203"/>
      <c r="PRI21" s="203"/>
      <c r="PRJ21" s="203"/>
      <c r="PRK21" s="203"/>
      <c r="PRL21" s="203"/>
      <c r="PRM21" s="203"/>
      <c r="PRN21" s="203"/>
      <c r="PRO21" s="203"/>
      <c r="PRP21" s="203"/>
      <c r="PRQ21" s="203"/>
      <c r="PRR21" s="203"/>
      <c r="PRS21" s="203"/>
      <c r="PRT21" s="203"/>
      <c r="PRU21" s="203"/>
      <c r="PRV21" s="203"/>
      <c r="PRW21" s="203"/>
      <c r="PRX21" s="203"/>
      <c r="PRY21" s="203"/>
      <c r="PRZ21" s="203"/>
      <c r="PSA21" s="203"/>
      <c r="PSB21" s="203"/>
      <c r="PSC21" s="203"/>
      <c r="PSD21" s="203"/>
      <c r="PSE21" s="203"/>
      <c r="PSF21" s="203"/>
      <c r="PSG21" s="203"/>
      <c r="PSH21" s="203"/>
      <c r="PSI21" s="203"/>
      <c r="PSJ21" s="203"/>
      <c r="PSK21" s="203"/>
      <c r="PSL21" s="203"/>
      <c r="PSM21" s="203"/>
      <c r="PSN21" s="203"/>
      <c r="PSO21" s="203"/>
      <c r="PSP21" s="203"/>
      <c r="PSQ21" s="203"/>
      <c r="PSR21" s="203"/>
      <c r="PSS21" s="203"/>
      <c r="PST21" s="203"/>
      <c r="PSU21" s="203"/>
      <c r="PSV21" s="203"/>
      <c r="PSW21" s="203"/>
      <c r="PSX21" s="203"/>
      <c r="PSY21" s="203"/>
      <c r="PSZ21" s="203"/>
      <c r="PTA21" s="203"/>
      <c r="PTB21" s="203"/>
      <c r="PTC21" s="203"/>
      <c r="PTD21" s="203"/>
      <c r="PTE21" s="203"/>
      <c r="PTF21" s="203"/>
      <c r="PTG21" s="203"/>
      <c r="PTH21" s="203"/>
      <c r="PTI21" s="203"/>
      <c r="PTJ21" s="203"/>
      <c r="PTK21" s="203"/>
      <c r="PTL21" s="203"/>
      <c r="PTM21" s="203"/>
      <c r="PTN21" s="203"/>
      <c r="PTO21" s="203"/>
      <c r="PTP21" s="203"/>
      <c r="PTQ21" s="203"/>
      <c r="PTR21" s="203"/>
      <c r="PTS21" s="203"/>
      <c r="PTT21" s="203"/>
      <c r="PTU21" s="203"/>
      <c r="PTV21" s="203"/>
      <c r="PTW21" s="203"/>
      <c r="PTX21" s="203"/>
      <c r="PTY21" s="203"/>
      <c r="PTZ21" s="203"/>
      <c r="PUA21" s="203"/>
      <c r="PUB21" s="203"/>
      <c r="PUC21" s="203"/>
      <c r="PUD21" s="203"/>
      <c r="PUE21" s="203"/>
      <c r="PUF21" s="203"/>
      <c r="PUG21" s="203"/>
      <c r="PUH21" s="203"/>
      <c r="PUI21" s="203"/>
      <c r="PUJ21" s="203"/>
      <c r="PUK21" s="203"/>
      <c r="PUL21" s="203"/>
      <c r="PUM21" s="203"/>
      <c r="PUN21" s="203"/>
      <c r="PUO21" s="203"/>
      <c r="PUP21" s="203"/>
      <c r="PUQ21" s="203"/>
      <c r="PUR21" s="203"/>
      <c r="PUS21" s="203"/>
      <c r="PUT21" s="203"/>
      <c r="PUU21" s="203"/>
      <c r="PUV21" s="203"/>
      <c r="PUW21" s="203"/>
      <c r="PUX21" s="203"/>
      <c r="PUY21" s="203"/>
      <c r="PUZ21" s="203"/>
      <c r="PVA21" s="203"/>
      <c r="PVB21" s="203"/>
      <c r="PVC21" s="203"/>
      <c r="PVD21" s="203"/>
      <c r="PVE21" s="203"/>
      <c r="PVF21" s="203"/>
      <c r="PVG21" s="203"/>
      <c r="PVH21" s="203"/>
      <c r="PVI21" s="203"/>
      <c r="PVJ21" s="203"/>
      <c r="PVK21" s="203"/>
      <c r="PVL21" s="203"/>
      <c r="PVM21" s="203"/>
      <c r="PVN21" s="203"/>
      <c r="PVO21" s="203"/>
      <c r="PVP21" s="203"/>
      <c r="PVQ21" s="203"/>
      <c r="PVR21" s="203"/>
      <c r="PVS21" s="203"/>
      <c r="PVT21" s="203"/>
      <c r="PVU21" s="203"/>
      <c r="PVV21" s="203"/>
      <c r="PVW21" s="203"/>
      <c r="PVX21" s="203"/>
      <c r="PVY21" s="203"/>
      <c r="PVZ21" s="203"/>
      <c r="PWA21" s="203"/>
      <c r="PWB21" s="203"/>
      <c r="PWC21" s="203"/>
      <c r="PWD21" s="203"/>
      <c r="PWE21" s="203"/>
      <c r="PWF21" s="203"/>
      <c r="PWG21" s="203"/>
      <c r="PWH21" s="203"/>
      <c r="PWI21" s="203"/>
      <c r="PWJ21" s="203"/>
      <c r="PWK21" s="203"/>
      <c r="PWL21" s="203"/>
      <c r="PWM21" s="203"/>
      <c r="PWN21" s="203"/>
      <c r="PWO21" s="203"/>
      <c r="PWP21" s="203"/>
      <c r="PWQ21" s="203"/>
      <c r="PWR21" s="203"/>
      <c r="PWS21" s="203"/>
      <c r="PWT21" s="203"/>
      <c r="PWU21" s="203"/>
      <c r="PWV21" s="203"/>
      <c r="PWW21" s="203"/>
      <c r="PWX21" s="203"/>
      <c r="PWY21" s="203"/>
      <c r="PWZ21" s="203"/>
      <c r="PXA21" s="203"/>
      <c r="PXB21" s="203"/>
      <c r="PXC21" s="203"/>
      <c r="PXD21" s="203"/>
      <c r="PXE21" s="203"/>
      <c r="PXF21" s="203"/>
      <c r="PXG21" s="203"/>
      <c r="PXH21" s="203"/>
      <c r="PXI21" s="203"/>
      <c r="PXJ21" s="203"/>
      <c r="PXK21" s="203"/>
      <c r="PXL21" s="203"/>
      <c r="PXM21" s="203"/>
      <c r="PXN21" s="203"/>
      <c r="PXO21" s="203"/>
      <c r="PXP21" s="203"/>
      <c r="PXQ21" s="203"/>
      <c r="PXR21" s="203"/>
      <c r="PXS21" s="203"/>
      <c r="PXT21" s="203"/>
      <c r="PXU21" s="203"/>
      <c r="PXV21" s="203"/>
      <c r="PXW21" s="203"/>
      <c r="PXX21" s="203"/>
      <c r="PXY21" s="203"/>
      <c r="PXZ21" s="203"/>
      <c r="PYA21" s="203"/>
      <c r="PYB21" s="203"/>
      <c r="PYC21" s="203"/>
      <c r="PYD21" s="203"/>
      <c r="PYE21" s="203"/>
      <c r="PYF21" s="203"/>
      <c r="PYG21" s="203"/>
      <c r="PYH21" s="203"/>
      <c r="PYI21" s="203"/>
      <c r="PYJ21" s="203"/>
      <c r="PYK21" s="203"/>
      <c r="PYL21" s="203"/>
      <c r="PYM21" s="203"/>
      <c r="PYN21" s="203"/>
      <c r="PYO21" s="203"/>
      <c r="PYP21" s="203"/>
      <c r="PYQ21" s="203"/>
      <c r="PYR21" s="203"/>
      <c r="PYS21" s="203"/>
      <c r="PYT21" s="203"/>
      <c r="PYU21" s="203"/>
      <c r="PYV21" s="203"/>
      <c r="PYW21" s="203"/>
      <c r="PYX21" s="203"/>
      <c r="PYY21" s="203"/>
      <c r="PYZ21" s="203"/>
      <c r="PZA21" s="203"/>
      <c r="PZB21" s="203"/>
      <c r="PZC21" s="203"/>
      <c r="PZD21" s="203"/>
      <c r="PZE21" s="203"/>
      <c r="PZF21" s="203"/>
      <c r="PZG21" s="203"/>
      <c r="PZH21" s="203"/>
      <c r="PZI21" s="203"/>
      <c r="PZJ21" s="203"/>
      <c r="PZK21" s="203"/>
      <c r="PZL21" s="203"/>
      <c r="PZM21" s="203"/>
      <c r="PZN21" s="203"/>
      <c r="PZO21" s="203"/>
      <c r="PZP21" s="203"/>
      <c r="PZQ21" s="203"/>
      <c r="PZR21" s="203"/>
      <c r="PZS21" s="203"/>
      <c r="PZT21" s="203"/>
      <c r="PZU21" s="203"/>
      <c r="PZV21" s="203"/>
      <c r="PZW21" s="203"/>
      <c r="PZX21" s="203"/>
      <c r="PZY21" s="203"/>
      <c r="PZZ21" s="203"/>
      <c r="QAA21" s="203"/>
      <c r="QAB21" s="203"/>
      <c r="QAC21" s="203"/>
      <c r="QAD21" s="203"/>
      <c r="QAE21" s="203"/>
      <c r="QAF21" s="203"/>
      <c r="QAG21" s="203"/>
      <c r="QAH21" s="203"/>
      <c r="QAI21" s="203"/>
      <c r="QAJ21" s="203"/>
      <c r="QAK21" s="203"/>
      <c r="QAL21" s="203"/>
      <c r="QAM21" s="203"/>
      <c r="QAN21" s="203"/>
      <c r="QAO21" s="203"/>
      <c r="QAP21" s="203"/>
      <c r="QAQ21" s="203"/>
      <c r="QAR21" s="203"/>
      <c r="QAS21" s="203"/>
      <c r="QAT21" s="203"/>
      <c r="QAU21" s="203"/>
      <c r="QAV21" s="203"/>
      <c r="QAW21" s="203"/>
      <c r="QAX21" s="203"/>
      <c r="QAY21" s="203"/>
      <c r="QAZ21" s="203"/>
      <c r="QBA21" s="203"/>
      <c r="QBB21" s="203"/>
      <c r="QBC21" s="203"/>
      <c r="QBD21" s="203"/>
      <c r="QBE21" s="203"/>
      <c r="QBF21" s="203"/>
      <c r="QBG21" s="203"/>
      <c r="QBH21" s="203"/>
      <c r="QBI21" s="203"/>
      <c r="QBJ21" s="203"/>
      <c r="QBK21" s="203"/>
      <c r="QBL21" s="203"/>
      <c r="QBM21" s="203"/>
      <c r="QBN21" s="203"/>
      <c r="QBO21" s="203"/>
      <c r="QBP21" s="203"/>
      <c r="QBQ21" s="203"/>
      <c r="QBR21" s="203"/>
      <c r="QBS21" s="203"/>
      <c r="QBT21" s="203"/>
      <c r="QBU21" s="203"/>
      <c r="QBV21" s="203"/>
      <c r="QBW21" s="203"/>
      <c r="QBX21" s="203"/>
      <c r="QBY21" s="203"/>
      <c r="QBZ21" s="203"/>
      <c r="QCA21" s="203"/>
      <c r="QCB21" s="203"/>
      <c r="QCC21" s="203"/>
      <c r="QCD21" s="203"/>
      <c r="QCE21" s="203"/>
      <c r="QCF21" s="203"/>
      <c r="QCG21" s="203"/>
      <c r="QCH21" s="203"/>
      <c r="QCI21" s="203"/>
      <c r="QCJ21" s="203"/>
      <c r="QCK21" s="203"/>
      <c r="QCL21" s="203"/>
      <c r="QCM21" s="203"/>
      <c r="QCN21" s="203"/>
      <c r="QCO21" s="203"/>
      <c r="QCP21" s="203"/>
      <c r="QCQ21" s="203"/>
      <c r="QCR21" s="203"/>
      <c r="QCS21" s="203"/>
      <c r="QCT21" s="203"/>
      <c r="QCU21" s="203"/>
      <c r="QCV21" s="203"/>
      <c r="QCW21" s="203"/>
      <c r="QCX21" s="203"/>
      <c r="QCY21" s="203"/>
      <c r="QCZ21" s="203"/>
      <c r="QDA21" s="203"/>
      <c r="QDB21" s="203"/>
      <c r="QDC21" s="203"/>
      <c r="QDD21" s="203"/>
      <c r="QDE21" s="203"/>
      <c r="QDF21" s="203"/>
      <c r="QDG21" s="203"/>
      <c r="QDH21" s="203"/>
      <c r="QDI21" s="203"/>
      <c r="QDJ21" s="203"/>
      <c r="QDK21" s="203"/>
      <c r="QDL21" s="203"/>
      <c r="QDM21" s="203"/>
      <c r="QDN21" s="203"/>
      <c r="QDO21" s="203"/>
      <c r="QDP21" s="203"/>
      <c r="QDQ21" s="203"/>
      <c r="QDR21" s="203"/>
      <c r="QDS21" s="203"/>
      <c r="QDT21" s="203"/>
      <c r="QDU21" s="203"/>
      <c r="QDV21" s="203"/>
      <c r="QDW21" s="203"/>
      <c r="QDX21" s="203"/>
      <c r="QDY21" s="203"/>
      <c r="QDZ21" s="203"/>
      <c r="QEA21" s="203"/>
      <c r="QEB21" s="203"/>
      <c r="QEC21" s="203"/>
      <c r="QED21" s="203"/>
      <c r="QEE21" s="203"/>
      <c r="QEF21" s="203"/>
      <c r="QEG21" s="203"/>
      <c r="QEH21" s="203"/>
      <c r="QEI21" s="203"/>
      <c r="QEJ21" s="203"/>
      <c r="QEK21" s="203"/>
      <c r="QEL21" s="203"/>
      <c r="QEM21" s="203"/>
      <c r="QEN21" s="203"/>
      <c r="QEO21" s="203"/>
      <c r="QEP21" s="203"/>
      <c r="QEQ21" s="203"/>
      <c r="QER21" s="203"/>
      <c r="QES21" s="203"/>
      <c r="QET21" s="203"/>
      <c r="QEU21" s="203"/>
      <c r="QEV21" s="203"/>
      <c r="QEW21" s="203"/>
      <c r="QEX21" s="203"/>
      <c r="QEY21" s="203"/>
      <c r="QEZ21" s="203"/>
      <c r="QFA21" s="203"/>
      <c r="QFB21" s="203"/>
      <c r="QFC21" s="203"/>
      <c r="QFD21" s="203"/>
      <c r="QFE21" s="203"/>
      <c r="QFF21" s="203"/>
      <c r="QFG21" s="203"/>
      <c r="QFH21" s="203"/>
      <c r="QFI21" s="203"/>
      <c r="QFJ21" s="203"/>
      <c r="QFK21" s="203"/>
      <c r="QFL21" s="203"/>
      <c r="QFM21" s="203"/>
      <c r="QFN21" s="203"/>
      <c r="QFO21" s="203"/>
      <c r="QFP21" s="203"/>
      <c r="QFQ21" s="203"/>
      <c r="QFR21" s="203"/>
      <c r="QFS21" s="203"/>
      <c r="QFT21" s="203"/>
      <c r="QFU21" s="203"/>
      <c r="QFV21" s="203"/>
      <c r="QFW21" s="203"/>
      <c r="QFX21" s="203"/>
      <c r="QFY21" s="203"/>
      <c r="QFZ21" s="203"/>
      <c r="QGA21" s="203"/>
      <c r="QGB21" s="203"/>
      <c r="QGC21" s="203"/>
      <c r="QGD21" s="203"/>
      <c r="QGE21" s="203"/>
      <c r="QGF21" s="203"/>
      <c r="QGG21" s="203"/>
      <c r="QGH21" s="203"/>
      <c r="QGI21" s="203"/>
      <c r="QGJ21" s="203"/>
      <c r="QGK21" s="203"/>
      <c r="QGL21" s="203"/>
      <c r="QGM21" s="203"/>
      <c r="QGN21" s="203"/>
      <c r="QGO21" s="203"/>
      <c r="QGP21" s="203"/>
      <c r="QGQ21" s="203"/>
      <c r="QGR21" s="203"/>
      <c r="QGS21" s="203"/>
      <c r="QGT21" s="203"/>
      <c r="QGU21" s="203"/>
      <c r="QGV21" s="203"/>
      <c r="QGW21" s="203"/>
      <c r="QGX21" s="203"/>
      <c r="QGY21" s="203"/>
      <c r="QGZ21" s="203"/>
      <c r="QHA21" s="203"/>
      <c r="QHB21" s="203"/>
      <c r="QHC21" s="203"/>
      <c r="QHD21" s="203"/>
      <c r="QHE21" s="203"/>
      <c r="QHF21" s="203"/>
      <c r="QHG21" s="203"/>
      <c r="QHH21" s="203"/>
      <c r="QHI21" s="203"/>
      <c r="QHJ21" s="203"/>
      <c r="QHK21" s="203"/>
      <c r="QHL21" s="203"/>
      <c r="QHM21" s="203"/>
      <c r="QHN21" s="203"/>
      <c r="QHO21" s="203"/>
      <c r="QHP21" s="203"/>
      <c r="QHQ21" s="203"/>
      <c r="QHR21" s="203"/>
      <c r="QHS21" s="203"/>
      <c r="QHT21" s="203"/>
      <c r="QHU21" s="203"/>
      <c r="QHV21" s="203"/>
      <c r="QHW21" s="203"/>
      <c r="QHX21" s="203"/>
      <c r="QHY21" s="203"/>
      <c r="QHZ21" s="203"/>
      <c r="QIA21" s="203"/>
      <c r="QIB21" s="203"/>
      <c r="QIC21" s="203"/>
      <c r="QID21" s="203"/>
      <c r="QIE21" s="203"/>
      <c r="QIF21" s="203"/>
      <c r="QIG21" s="203"/>
      <c r="QIH21" s="203"/>
      <c r="QII21" s="203"/>
      <c r="QIJ21" s="203"/>
      <c r="QIK21" s="203"/>
      <c r="QIL21" s="203"/>
      <c r="QIM21" s="203"/>
      <c r="QIN21" s="203"/>
      <c r="QIO21" s="203"/>
      <c r="QIP21" s="203"/>
      <c r="QIQ21" s="203"/>
      <c r="QIR21" s="203"/>
      <c r="QIS21" s="203"/>
      <c r="QIT21" s="203"/>
      <c r="QIU21" s="203"/>
      <c r="QIV21" s="203"/>
      <c r="QIW21" s="203"/>
      <c r="QIX21" s="203"/>
      <c r="QIY21" s="203"/>
      <c r="QIZ21" s="203"/>
      <c r="QJA21" s="203"/>
      <c r="QJB21" s="203"/>
      <c r="QJC21" s="203"/>
      <c r="QJD21" s="203"/>
      <c r="QJE21" s="203"/>
      <c r="QJF21" s="203"/>
      <c r="QJG21" s="203"/>
      <c r="QJH21" s="203"/>
      <c r="QJI21" s="203"/>
      <c r="QJJ21" s="203"/>
      <c r="QJK21" s="203"/>
      <c r="QJL21" s="203"/>
      <c r="QJM21" s="203"/>
      <c r="QJN21" s="203"/>
      <c r="QJO21" s="203"/>
      <c r="QJP21" s="203"/>
      <c r="QJQ21" s="203"/>
      <c r="QJR21" s="203"/>
      <c r="QJS21" s="203"/>
      <c r="QJT21" s="203"/>
      <c r="QJU21" s="203"/>
      <c r="QJV21" s="203"/>
      <c r="QJW21" s="203"/>
      <c r="QJX21" s="203"/>
      <c r="QJY21" s="203"/>
      <c r="QJZ21" s="203"/>
      <c r="QKA21" s="203"/>
      <c r="QKB21" s="203"/>
      <c r="QKC21" s="203"/>
      <c r="QKD21" s="203"/>
      <c r="QKE21" s="203"/>
      <c r="QKF21" s="203"/>
      <c r="QKG21" s="203"/>
      <c r="QKH21" s="203"/>
      <c r="QKI21" s="203"/>
      <c r="QKJ21" s="203"/>
      <c r="QKK21" s="203"/>
      <c r="QKL21" s="203"/>
      <c r="QKM21" s="203"/>
      <c r="QKN21" s="203"/>
      <c r="QKO21" s="203"/>
      <c r="QKP21" s="203"/>
      <c r="QKQ21" s="203"/>
      <c r="QKR21" s="203"/>
      <c r="QKS21" s="203"/>
      <c r="QKT21" s="203"/>
      <c r="QKU21" s="203"/>
      <c r="QKV21" s="203"/>
      <c r="QKW21" s="203"/>
      <c r="QKX21" s="203"/>
      <c r="QKY21" s="203"/>
      <c r="QKZ21" s="203"/>
      <c r="QLA21" s="203"/>
      <c r="QLB21" s="203"/>
      <c r="QLC21" s="203"/>
      <c r="QLD21" s="203"/>
      <c r="QLE21" s="203"/>
      <c r="QLF21" s="203"/>
      <c r="QLG21" s="203"/>
      <c r="QLH21" s="203"/>
      <c r="QLI21" s="203"/>
      <c r="QLJ21" s="203"/>
      <c r="QLK21" s="203"/>
      <c r="QLL21" s="203"/>
      <c r="QLM21" s="203"/>
      <c r="QLN21" s="203"/>
      <c r="QLO21" s="203"/>
      <c r="QLP21" s="203"/>
      <c r="QLQ21" s="203"/>
      <c r="QLR21" s="203"/>
      <c r="QLS21" s="203"/>
      <c r="QLT21" s="203"/>
      <c r="QLU21" s="203"/>
      <c r="QLV21" s="203"/>
      <c r="QLW21" s="203"/>
      <c r="QLX21" s="203"/>
      <c r="QLY21" s="203"/>
      <c r="QLZ21" s="203"/>
      <c r="QMA21" s="203"/>
      <c r="QMB21" s="203"/>
      <c r="QMC21" s="203"/>
      <c r="QMD21" s="203"/>
      <c r="QME21" s="203"/>
      <c r="QMF21" s="203"/>
      <c r="QMG21" s="203"/>
      <c r="QMH21" s="203"/>
      <c r="QMI21" s="203"/>
      <c r="QMJ21" s="203"/>
      <c r="QMK21" s="203"/>
      <c r="QML21" s="203"/>
      <c r="QMM21" s="203"/>
      <c r="QMN21" s="203"/>
      <c r="QMO21" s="203"/>
      <c r="QMP21" s="203"/>
      <c r="QMQ21" s="203"/>
      <c r="QMR21" s="203"/>
      <c r="QMS21" s="203"/>
      <c r="QMT21" s="203"/>
      <c r="QMU21" s="203"/>
      <c r="QMV21" s="203"/>
      <c r="QMW21" s="203"/>
      <c r="QMX21" s="203"/>
      <c r="QMY21" s="203"/>
      <c r="QMZ21" s="203"/>
      <c r="QNA21" s="203"/>
      <c r="QNB21" s="203"/>
      <c r="QNC21" s="203"/>
      <c r="QND21" s="203"/>
      <c r="QNE21" s="203"/>
      <c r="QNF21" s="203"/>
      <c r="QNG21" s="203"/>
      <c r="QNH21" s="203"/>
      <c r="QNI21" s="203"/>
      <c r="QNJ21" s="203"/>
      <c r="QNK21" s="203"/>
      <c r="QNL21" s="203"/>
      <c r="QNM21" s="203"/>
      <c r="QNN21" s="203"/>
      <c r="QNO21" s="203"/>
      <c r="QNP21" s="203"/>
      <c r="QNQ21" s="203"/>
      <c r="QNR21" s="203"/>
      <c r="QNS21" s="203"/>
      <c r="QNT21" s="203"/>
      <c r="QNU21" s="203"/>
      <c r="QNV21" s="203"/>
      <c r="QNW21" s="203"/>
      <c r="QNX21" s="203"/>
      <c r="QNY21" s="203"/>
      <c r="QNZ21" s="203"/>
      <c r="QOA21" s="203"/>
      <c r="QOB21" s="203"/>
      <c r="QOC21" s="203"/>
      <c r="QOD21" s="203"/>
      <c r="QOE21" s="203"/>
      <c r="QOF21" s="203"/>
      <c r="QOG21" s="203"/>
      <c r="QOH21" s="203"/>
      <c r="QOI21" s="203"/>
      <c r="QOJ21" s="203"/>
      <c r="QOK21" s="203"/>
      <c r="QOL21" s="203"/>
      <c r="QOM21" s="203"/>
      <c r="QON21" s="203"/>
      <c r="QOO21" s="203"/>
      <c r="QOP21" s="203"/>
      <c r="QOQ21" s="203"/>
      <c r="QOR21" s="203"/>
      <c r="QOS21" s="203"/>
      <c r="QOT21" s="203"/>
      <c r="QOU21" s="203"/>
      <c r="QOV21" s="203"/>
      <c r="QOW21" s="203"/>
      <c r="QOX21" s="203"/>
      <c r="QOY21" s="203"/>
      <c r="QOZ21" s="203"/>
      <c r="QPA21" s="203"/>
      <c r="QPB21" s="203"/>
      <c r="QPC21" s="203"/>
      <c r="QPD21" s="203"/>
      <c r="QPE21" s="203"/>
      <c r="QPF21" s="203"/>
      <c r="QPG21" s="203"/>
      <c r="QPH21" s="203"/>
      <c r="QPI21" s="203"/>
      <c r="QPJ21" s="203"/>
      <c r="QPK21" s="203"/>
      <c r="QPL21" s="203"/>
      <c r="QPM21" s="203"/>
      <c r="QPN21" s="203"/>
      <c r="QPO21" s="203"/>
      <c r="QPP21" s="203"/>
      <c r="QPQ21" s="203"/>
      <c r="QPR21" s="203"/>
      <c r="QPS21" s="203"/>
      <c r="QPT21" s="203"/>
      <c r="QPU21" s="203"/>
      <c r="QPV21" s="203"/>
      <c r="QPW21" s="203"/>
      <c r="QPX21" s="203"/>
      <c r="QPY21" s="203"/>
      <c r="QPZ21" s="203"/>
      <c r="QQA21" s="203"/>
      <c r="QQB21" s="203"/>
      <c r="QQC21" s="203"/>
      <c r="QQD21" s="203"/>
      <c r="QQE21" s="203"/>
      <c r="QQF21" s="203"/>
      <c r="QQG21" s="203"/>
      <c r="QQH21" s="203"/>
      <c r="QQI21" s="203"/>
      <c r="QQJ21" s="203"/>
      <c r="QQK21" s="203"/>
      <c r="QQL21" s="203"/>
      <c r="QQM21" s="203"/>
      <c r="QQN21" s="203"/>
      <c r="QQO21" s="203"/>
      <c r="QQP21" s="203"/>
      <c r="QQQ21" s="203"/>
      <c r="QQR21" s="203"/>
      <c r="QQS21" s="203"/>
      <c r="QQT21" s="203"/>
      <c r="QQU21" s="203"/>
      <c r="QQV21" s="203"/>
      <c r="QQW21" s="203"/>
      <c r="QQX21" s="203"/>
      <c r="QQY21" s="203"/>
      <c r="QQZ21" s="203"/>
      <c r="QRA21" s="203"/>
      <c r="QRB21" s="203"/>
      <c r="QRC21" s="203"/>
      <c r="QRD21" s="203"/>
      <c r="QRE21" s="203"/>
      <c r="QRF21" s="203"/>
      <c r="QRG21" s="203"/>
      <c r="QRH21" s="203"/>
      <c r="QRI21" s="203"/>
      <c r="QRJ21" s="203"/>
      <c r="QRK21" s="203"/>
      <c r="QRL21" s="203"/>
      <c r="QRM21" s="203"/>
      <c r="QRN21" s="203"/>
      <c r="QRO21" s="203"/>
      <c r="QRP21" s="203"/>
      <c r="QRQ21" s="203"/>
      <c r="QRR21" s="203"/>
      <c r="QRS21" s="203"/>
      <c r="QRT21" s="203"/>
      <c r="QRU21" s="203"/>
      <c r="QRV21" s="203"/>
      <c r="QRW21" s="203"/>
      <c r="QRX21" s="203"/>
      <c r="QRY21" s="203"/>
      <c r="QRZ21" s="203"/>
      <c r="QSA21" s="203"/>
      <c r="QSB21" s="203"/>
      <c r="QSC21" s="203"/>
      <c r="QSD21" s="203"/>
      <c r="QSE21" s="203"/>
      <c r="QSF21" s="203"/>
      <c r="QSG21" s="203"/>
      <c r="QSH21" s="203"/>
      <c r="QSI21" s="203"/>
      <c r="QSJ21" s="203"/>
      <c r="QSK21" s="203"/>
      <c r="QSL21" s="203"/>
      <c r="QSM21" s="203"/>
      <c r="QSN21" s="203"/>
      <c r="QSO21" s="203"/>
      <c r="QSP21" s="203"/>
      <c r="QSQ21" s="203"/>
      <c r="QSR21" s="203"/>
      <c r="QSS21" s="203"/>
      <c r="QST21" s="203"/>
      <c r="QSU21" s="203"/>
      <c r="QSV21" s="203"/>
      <c r="QSW21" s="203"/>
      <c r="QSX21" s="203"/>
      <c r="QSY21" s="203"/>
      <c r="QSZ21" s="203"/>
      <c r="QTA21" s="203"/>
      <c r="QTB21" s="203"/>
      <c r="QTC21" s="203"/>
      <c r="QTD21" s="203"/>
      <c r="QTE21" s="203"/>
      <c r="QTF21" s="203"/>
      <c r="QTG21" s="203"/>
      <c r="QTH21" s="203"/>
      <c r="QTI21" s="203"/>
      <c r="QTJ21" s="203"/>
      <c r="QTK21" s="203"/>
      <c r="QTL21" s="203"/>
      <c r="QTM21" s="203"/>
      <c r="QTN21" s="203"/>
      <c r="QTO21" s="203"/>
      <c r="QTP21" s="203"/>
      <c r="QTQ21" s="203"/>
      <c r="QTR21" s="203"/>
      <c r="QTS21" s="203"/>
      <c r="QTT21" s="203"/>
      <c r="QTU21" s="203"/>
      <c r="QTV21" s="203"/>
      <c r="QTW21" s="203"/>
      <c r="QTX21" s="203"/>
      <c r="QTY21" s="203"/>
      <c r="QTZ21" s="203"/>
      <c r="QUA21" s="203"/>
      <c r="QUB21" s="203"/>
      <c r="QUC21" s="203"/>
      <c r="QUD21" s="203"/>
      <c r="QUE21" s="203"/>
      <c r="QUF21" s="203"/>
      <c r="QUG21" s="203"/>
      <c r="QUH21" s="203"/>
      <c r="QUI21" s="203"/>
      <c r="QUJ21" s="203"/>
      <c r="QUK21" s="203"/>
      <c r="QUL21" s="203"/>
      <c r="QUM21" s="203"/>
      <c r="QUN21" s="203"/>
      <c r="QUO21" s="203"/>
      <c r="QUP21" s="203"/>
      <c r="QUQ21" s="203"/>
      <c r="QUR21" s="203"/>
      <c r="QUS21" s="203"/>
      <c r="QUT21" s="203"/>
      <c r="QUU21" s="203"/>
      <c r="QUV21" s="203"/>
      <c r="QUW21" s="203"/>
      <c r="QUX21" s="203"/>
      <c r="QUY21" s="203"/>
      <c r="QUZ21" s="203"/>
      <c r="QVA21" s="203"/>
      <c r="QVB21" s="203"/>
      <c r="QVC21" s="203"/>
      <c r="QVD21" s="203"/>
      <c r="QVE21" s="203"/>
      <c r="QVF21" s="203"/>
      <c r="QVG21" s="203"/>
      <c r="QVH21" s="203"/>
      <c r="QVI21" s="203"/>
      <c r="QVJ21" s="203"/>
      <c r="QVK21" s="203"/>
      <c r="QVL21" s="203"/>
      <c r="QVM21" s="203"/>
      <c r="QVN21" s="203"/>
      <c r="QVO21" s="203"/>
      <c r="QVP21" s="203"/>
      <c r="QVQ21" s="203"/>
      <c r="QVR21" s="203"/>
      <c r="QVS21" s="203"/>
      <c r="QVT21" s="203"/>
      <c r="QVU21" s="203"/>
      <c r="QVV21" s="203"/>
      <c r="QVW21" s="203"/>
      <c r="QVX21" s="203"/>
      <c r="QVY21" s="203"/>
      <c r="QVZ21" s="203"/>
      <c r="QWA21" s="203"/>
      <c r="QWB21" s="203"/>
      <c r="QWC21" s="203"/>
      <c r="QWD21" s="203"/>
      <c r="QWE21" s="203"/>
      <c r="QWF21" s="203"/>
      <c r="QWG21" s="203"/>
      <c r="QWH21" s="203"/>
      <c r="QWI21" s="203"/>
      <c r="QWJ21" s="203"/>
      <c r="QWK21" s="203"/>
      <c r="QWL21" s="203"/>
      <c r="QWM21" s="203"/>
      <c r="QWN21" s="203"/>
      <c r="QWO21" s="203"/>
      <c r="QWP21" s="203"/>
      <c r="QWQ21" s="203"/>
      <c r="QWR21" s="203"/>
      <c r="QWS21" s="203"/>
      <c r="QWT21" s="203"/>
      <c r="QWU21" s="203"/>
      <c r="QWV21" s="203"/>
      <c r="QWW21" s="203"/>
      <c r="QWX21" s="203"/>
      <c r="QWY21" s="203"/>
      <c r="QWZ21" s="203"/>
      <c r="QXA21" s="203"/>
      <c r="QXB21" s="203"/>
      <c r="QXC21" s="203"/>
      <c r="QXD21" s="203"/>
      <c r="QXE21" s="203"/>
      <c r="QXF21" s="203"/>
      <c r="QXG21" s="203"/>
      <c r="QXH21" s="203"/>
      <c r="QXI21" s="203"/>
      <c r="QXJ21" s="203"/>
      <c r="QXK21" s="203"/>
      <c r="QXL21" s="203"/>
      <c r="QXM21" s="203"/>
      <c r="QXN21" s="203"/>
      <c r="QXO21" s="203"/>
      <c r="QXP21" s="203"/>
      <c r="QXQ21" s="203"/>
      <c r="QXR21" s="203"/>
      <c r="QXS21" s="203"/>
      <c r="QXT21" s="203"/>
      <c r="QXU21" s="203"/>
      <c r="QXV21" s="203"/>
      <c r="QXW21" s="203"/>
      <c r="QXX21" s="203"/>
      <c r="QXY21" s="203"/>
      <c r="QXZ21" s="203"/>
      <c r="QYA21" s="203"/>
      <c r="QYB21" s="203"/>
      <c r="QYC21" s="203"/>
      <c r="QYD21" s="203"/>
      <c r="QYE21" s="203"/>
      <c r="QYF21" s="203"/>
      <c r="QYG21" s="203"/>
      <c r="QYH21" s="203"/>
      <c r="QYI21" s="203"/>
      <c r="QYJ21" s="203"/>
      <c r="QYK21" s="203"/>
      <c r="QYL21" s="203"/>
      <c r="QYM21" s="203"/>
      <c r="QYN21" s="203"/>
      <c r="QYO21" s="203"/>
      <c r="QYP21" s="203"/>
      <c r="QYQ21" s="203"/>
      <c r="QYR21" s="203"/>
      <c r="QYS21" s="203"/>
      <c r="QYT21" s="203"/>
      <c r="QYU21" s="203"/>
      <c r="QYV21" s="203"/>
      <c r="QYW21" s="203"/>
      <c r="QYX21" s="203"/>
      <c r="QYY21" s="203"/>
      <c r="QYZ21" s="203"/>
      <c r="QZA21" s="203"/>
      <c r="QZB21" s="203"/>
      <c r="QZC21" s="203"/>
      <c r="QZD21" s="203"/>
      <c r="QZE21" s="203"/>
      <c r="QZF21" s="203"/>
      <c r="QZG21" s="203"/>
      <c r="QZH21" s="203"/>
      <c r="QZI21" s="203"/>
      <c r="QZJ21" s="203"/>
      <c r="QZK21" s="203"/>
      <c r="QZL21" s="203"/>
      <c r="QZM21" s="203"/>
      <c r="QZN21" s="203"/>
      <c r="QZO21" s="203"/>
      <c r="QZP21" s="203"/>
      <c r="QZQ21" s="203"/>
      <c r="QZR21" s="203"/>
      <c r="QZS21" s="203"/>
      <c r="QZT21" s="203"/>
      <c r="QZU21" s="203"/>
      <c r="QZV21" s="203"/>
      <c r="QZW21" s="203"/>
      <c r="QZX21" s="203"/>
      <c r="QZY21" s="203"/>
      <c r="QZZ21" s="203"/>
      <c r="RAA21" s="203"/>
      <c r="RAB21" s="203"/>
      <c r="RAC21" s="203"/>
      <c r="RAD21" s="203"/>
      <c r="RAE21" s="203"/>
      <c r="RAF21" s="203"/>
      <c r="RAG21" s="203"/>
      <c r="RAH21" s="203"/>
      <c r="RAI21" s="203"/>
      <c r="RAJ21" s="203"/>
      <c r="RAK21" s="203"/>
      <c r="RAL21" s="203"/>
      <c r="RAM21" s="203"/>
      <c r="RAN21" s="203"/>
      <c r="RAO21" s="203"/>
      <c r="RAP21" s="203"/>
      <c r="RAQ21" s="203"/>
      <c r="RAR21" s="203"/>
      <c r="RAS21" s="203"/>
      <c r="RAT21" s="203"/>
      <c r="RAU21" s="203"/>
      <c r="RAV21" s="203"/>
      <c r="RAW21" s="203"/>
      <c r="RAX21" s="203"/>
      <c r="RAY21" s="203"/>
      <c r="RAZ21" s="203"/>
      <c r="RBA21" s="203"/>
      <c r="RBB21" s="203"/>
      <c r="RBC21" s="203"/>
      <c r="RBD21" s="203"/>
      <c r="RBE21" s="203"/>
      <c r="RBF21" s="203"/>
      <c r="RBG21" s="203"/>
      <c r="RBH21" s="203"/>
      <c r="RBI21" s="203"/>
      <c r="RBJ21" s="203"/>
      <c r="RBK21" s="203"/>
      <c r="RBL21" s="203"/>
      <c r="RBM21" s="203"/>
      <c r="RBN21" s="203"/>
      <c r="RBO21" s="203"/>
      <c r="RBP21" s="203"/>
      <c r="RBQ21" s="203"/>
      <c r="RBR21" s="203"/>
      <c r="RBS21" s="203"/>
      <c r="RBT21" s="203"/>
      <c r="RBU21" s="203"/>
      <c r="RBV21" s="203"/>
      <c r="RBW21" s="203"/>
      <c r="RBX21" s="203"/>
      <c r="RBY21" s="203"/>
      <c r="RBZ21" s="203"/>
      <c r="RCA21" s="203"/>
      <c r="RCB21" s="203"/>
      <c r="RCC21" s="203"/>
      <c r="RCD21" s="203"/>
      <c r="RCE21" s="203"/>
      <c r="RCF21" s="203"/>
      <c r="RCG21" s="203"/>
      <c r="RCH21" s="203"/>
      <c r="RCI21" s="203"/>
      <c r="RCJ21" s="203"/>
      <c r="RCK21" s="203"/>
      <c r="RCL21" s="203"/>
      <c r="RCM21" s="203"/>
      <c r="RCN21" s="203"/>
      <c r="RCO21" s="203"/>
      <c r="RCP21" s="203"/>
      <c r="RCQ21" s="203"/>
      <c r="RCR21" s="203"/>
      <c r="RCS21" s="203"/>
      <c r="RCT21" s="203"/>
      <c r="RCU21" s="203"/>
      <c r="RCV21" s="203"/>
      <c r="RCW21" s="203"/>
      <c r="RCX21" s="203"/>
      <c r="RCY21" s="203"/>
      <c r="RCZ21" s="203"/>
      <c r="RDA21" s="203"/>
      <c r="RDB21" s="203"/>
      <c r="RDC21" s="203"/>
      <c r="RDD21" s="203"/>
      <c r="RDE21" s="203"/>
      <c r="RDF21" s="203"/>
      <c r="RDG21" s="203"/>
      <c r="RDH21" s="203"/>
      <c r="RDI21" s="203"/>
      <c r="RDJ21" s="203"/>
      <c r="RDK21" s="203"/>
      <c r="RDL21" s="203"/>
      <c r="RDM21" s="203"/>
      <c r="RDN21" s="203"/>
      <c r="RDO21" s="203"/>
      <c r="RDP21" s="203"/>
      <c r="RDQ21" s="203"/>
      <c r="RDR21" s="203"/>
      <c r="RDS21" s="203"/>
      <c r="RDT21" s="203"/>
      <c r="RDU21" s="203"/>
      <c r="RDV21" s="203"/>
      <c r="RDW21" s="203"/>
      <c r="RDX21" s="203"/>
      <c r="RDY21" s="203"/>
      <c r="RDZ21" s="203"/>
      <c r="REA21" s="203"/>
      <c r="REB21" s="203"/>
      <c r="REC21" s="203"/>
      <c r="RED21" s="203"/>
      <c r="REE21" s="203"/>
      <c r="REF21" s="203"/>
      <c r="REG21" s="203"/>
      <c r="REH21" s="203"/>
      <c r="REI21" s="203"/>
      <c r="REJ21" s="203"/>
      <c r="REK21" s="203"/>
      <c r="REL21" s="203"/>
      <c r="REM21" s="203"/>
      <c r="REN21" s="203"/>
      <c r="REO21" s="203"/>
      <c r="REP21" s="203"/>
      <c r="REQ21" s="203"/>
      <c r="RER21" s="203"/>
      <c r="RES21" s="203"/>
      <c r="RET21" s="203"/>
      <c r="REU21" s="203"/>
      <c r="REV21" s="203"/>
      <c r="REW21" s="203"/>
      <c r="REX21" s="203"/>
      <c r="REY21" s="203"/>
      <c r="REZ21" s="203"/>
      <c r="RFA21" s="203"/>
      <c r="RFB21" s="203"/>
      <c r="RFC21" s="203"/>
      <c r="RFD21" s="203"/>
      <c r="RFE21" s="203"/>
      <c r="RFF21" s="203"/>
      <c r="RFG21" s="203"/>
      <c r="RFH21" s="203"/>
      <c r="RFI21" s="203"/>
      <c r="RFJ21" s="203"/>
      <c r="RFK21" s="203"/>
      <c r="RFL21" s="203"/>
      <c r="RFM21" s="203"/>
      <c r="RFN21" s="203"/>
      <c r="RFO21" s="203"/>
      <c r="RFP21" s="203"/>
      <c r="RFQ21" s="203"/>
      <c r="RFR21" s="203"/>
      <c r="RFS21" s="203"/>
      <c r="RFT21" s="203"/>
      <c r="RFU21" s="203"/>
      <c r="RFV21" s="203"/>
      <c r="RFW21" s="203"/>
      <c r="RFX21" s="203"/>
      <c r="RFY21" s="203"/>
      <c r="RFZ21" s="203"/>
      <c r="RGA21" s="203"/>
      <c r="RGB21" s="203"/>
      <c r="RGC21" s="203"/>
      <c r="RGD21" s="203"/>
      <c r="RGE21" s="203"/>
      <c r="RGF21" s="203"/>
      <c r="RGG21" s="203"/>
      <c r="RGH21" s="203"/>
      <c r="RGI21" s="203"/>
      <c r="RGJ21" s="203"/>
      <c r="RGK21" s="203"/>
      <c r="RGL21" s="203"/>
      <c r="RGM21" s="203"/>
      <c r="RGN21" s="203"/>
      <c r="RGO21" s="203"/>
      <c r="RGP21" s="203"/>
      <c r="RGQ21" s="203"/>
      <c r="RGR21" s="203"/>
      <c r="RGS21" s="203"/>
      <c r="RGT21" s="203"/>
      <c r="RGU21" s="203"/>
      <c r="RGV21" s="203"/>
      <c r="RGW21" s="203"/>
      <c r="RGX21" s="203"/>
      <c r="RGY21" s="203"/>
      <c r="RGZ21" s="203"/>
      <c r="RHA21" s="203"/>
      <c r="RHB21" s="203"/>
      <c r="RHC21" s="203"/>
      <c r="RHD21" s="203"/>
      <c r="RHE21" s="203"/>
      <c r="RHF21" s="203"/>
      <c r="RHG21" s="203"/>
      <c r="RHH21" s="203"/>
      <c r="RHI21" s="203"/>
      <c r="RHJ21" s="203"/>
      <c r="RHK21" s="203"/>
      <c r="RHL21" s="203"/>
      <c r="RHM21" s="203"/>
      <c r="RHN21" s="203"/>
      <c r="RHO21" s="203"/>
      <c r="RHP21" s="203"/>
      <c r="RHQ21" s="203"/>
      <c r="RHR21" s="203"/>
      <c r="RHS21" s="203"/>
      <c r="RHT21" s="203"/>
      <c r="RHU21" s="203"/>
      <c r="RHV21" s="203"/>
      <c r="RHW21" s="203"/>
      <c r="RHX21" s="203"/>
      <c r="RHY21" s="203"/>
      <c r="RHZ21" s="203"/>
      <c r="RIA21" s="203"/>
      <c r="RIB21" s="203"/>
      <c r="RIC21" s="203"/>
      <c r="RID21" s="203"/>
      <c r="RIE21" s="203"/>
      <c r="RIF21" s="203"/>
      <c r="RIG21" s="203"/>
      <c r="RIH21" s="203"/>
      <c r="RII21" s="203"/>
      <c r="RIJ21" s="203"/>
      <c r="RIK21" s="203"/>
      <c r="RIL21" s="203"/>
      <c r="RIM21" s="203"/>
      <c r="RIN21" s="203"/>
      <c r="RIO21" s="203"/>
      <c r="RIP21" s="203"/>
      <c r="RIQ21" s="203"/>
      <c r="RIR21" s="203"/>
      <c r="RIS21" s="203"/>
      <c r="RIT21" s="203"/>
      <c r="RIU21" s="203"/>
      <c r="RIV21" s="203"/>
      <c r="RIW21" s="203"/>
      <c r="RIX21" s="203"/>
      <c r="RIY21" s="203"/>
      <c r="RIZ21" s="203"/>
      <c r="RJA21" s="203"/>
      <c r="RJB21" s="203"/>
      <c r="RJC21" s="203"/>
      <c r="RJD21" s="203"/>
      <c r="RJE21" s="203"/>
      <c r="RJF21" s="203"/>
      <c r="RJG21" s="203"/>
      <c r="RJH21" s="203"/>
      <c r="RJI21" s="203"/>
      <c r="RJJ21" s="203"/>
      <c r="RJK21" s="203"/>
      <c r="RJL21" s="203"/>
      <c r="RJM21" s="203"/>
      <c r="RJN21" s="203"/>
      <c r="RJO21" s="203"/>
      <c r="RJP21" s="203"/>
      <c r="RJQ21" s="203"/>
      <c r="RJR21" s="203"/>
      <c r="RJS21" s="203"/>
      <c r="RJT21" s="203"/>
      <c r="RJU21" s="203"/>
      <c r="RJV21" s="203"/>
      <c r="RJW21" s="203"/>
      <c r="RJX21" s="203"/>
      <c r="RJY21" s="203"/>
      <c r="RJZ21" s="203"/>
      <c r="RKA21" s="203"/>
      <c r="RKB21" s="203"/>
      <c r="RKC21" s="203"/>
      <c r="RKD21" s="203"/>
      <c r="RKE21" s="203"/>
      <c r="RKF21" s="203"/>
      <c r="RKG21" s="203"/>
      <c r="RKH21" s="203"/>
      <c r="RKI21" s="203"/>
      <c r="RKJ21" s="203"/>
      <c r="RKK21" s="203"/>
      <c r="RKL21" s="203"/>
      <c r="RKM21" s="203"/>
      <c r="RKN21" s="203"/>
      <c r="RKO21" s="203"/>
      <c r="RKP21" s="203"/>
      <c r="RKQ21" s="203"/>
      <c r="RKR21" s="203"/>
      <c r="RKS21" s="203"/>
      <c r="RKT21" s="203"/>
      <c r="RKU21" s="203"/>
      <c r="RKV21" s="203"/>
      <c r="RKW21" s="203"/>
      <c r="RKX21" s="203"/>
      <c r="RKY21" s="203"/>
      <c r="RKZ21" s="203"/>
      <c r="RLA21" s="203"/>
      <c r="RLB21" s="203"/>
      <c r="RLC21" s="203"/>
      <c r="RLD21" s="203"/>
      <c r="RLE21" s="203"/>
      <c r="RLF21" s="203"/>
      <c r="RLG21" s="203"/>
      <c r="RLH21" s="203"/>
      <c r="RLI21" s="203"/>
      <c r="RLJ21" s="203"/>
      <c r="RLK21" s="203"/>
      <c r="RLL21" s="203"/>
      <c r="RLM21" s="203"/>
      <c r="RLN21" s="203"/>
      <c r="RLO21" s="203"/>
      <c r="RLP21" s="203"/>
      <c r="RLQ21" s="203"/>
      <c r="RLR21" s="203"/>
      <c r="RLS21" s="203"/>
      <c r="RLT21" s="203"/>
      <c r="RLU21" s="203"/>
      <c r="RLV21" s="203"/>
      <c r="RLW21" s="203"/>
      <c r="RLX21" s="203"/>
      <c r="RLY21" s="203"/>
      <c r="RLZ21" s="203"/>
      <c r="RMA21" s="203"/>
      <c r="RMB21" s="203"/>
      <c r="RMC21" s="203"/>
      <c r="RMD21" s="203"/>
      <c r="RME21" s="203"/>
      <c r="RMF21" s="203"/>
      <c r="RMG21" s="203"/>
      <c r="RMH21" s="203"/>
      <c r="RMI21" s="203"/>
      <c r="RMJ21" s="203"/>
      <c r="RMK21" s="203"/>
      <c r="RML21" s="203"/>
      <c r="RMM21" s="203"/>
      <c r="RMN21" s="203"/>
      <c r="RMO21" s="203"/>
      <c r="RMP21" s="203"/>
      <c r="RMQ21" s="203"/>
      <c r="RMR21" s="203"/>
      <c r="RMS21" s="203"/>
      <c r="RMT21" s="203"/>
      <c r="RMU21" s="203"/>
      <c r="RMV21" s="203"/>
      <c r="RMW21" s="203"/>
      <c r="RMX21" s="203"/>
      <c r="RMY21" s="203"/>
      <c r="RMZ21" s="203"/>
      <c r="RNA21" s="203"/>
      <c r="RNB21" s="203"/>
      <c r="RNC21" s="203"/>
      <c r="RND21" s="203"/>
      <c r="RNE21" s="203"/>
      <c r="RNF21" s="203"/>
      <c r="RNG21" s="203"/>
      <c r="RNH21" s="203"/>
      <c r="RNI21" s="203"/>
      <c r="RNJ21" s="203"/>
      <c r="RNK21" s="203"/>
      <c r="RNL21" s="203"/>
      <c r="RNM21" s="203"/>
      <c r="RNN21" s="203"/>
      <c r="RNO21" s="203"/>
      <c r="RNP21" s="203"/>
      <c r="RNQ21" s="203"/>
      <c r="RNR21" s="203"/>
      <c r="RNS21" s="203"/>
      <c r="RNT21" s="203"/>
      <c r="RNU21" s="203"/>
      <c r="RNV21" s="203"/>
      <c r="RNW21" s="203"/>
      <c r="RNX21" s="203"/>
      <c r="RNY21" s="203"/>
      <c r="RNZ21" s="203"/>
      <c r="ROA21" s="203"/>
      <c r="ROB21" s="203"/>
      <c r="ROC21" s="203"/>
      <c r="ROD21" s="203"/>
      <c r="ROE21" s="203"/>
      <c r="ROF21" s="203"/>
      <c r="ROG21" s="203"/>
      <c r="ROH21" s="203"/>
      <c r="ROI21" s="203"/>
      <c r="ROJ21" s="203"/>
      <c r="ROK21" s="203"/>
      <c r="ROL21" s="203"/>
      <c r="ROM21" s="203"/>
      <c r="RON21" s="203"/>
      <c r="ROO21" s="203"/>
      <c r="ROP21" s="203"/>
      <c r="ROQ21" s="203"/>
      <c r="ROR21" s="203"/>
      <c r="ROS21" s="203"/>
      <c r="ROT21" s="203"/>
      <c r="ROU21" s="203"/>
      <c r="ROV21" s="203"/>
      <c r="ROW21" s="203"/>
      <c r="ROX21" s="203"/>
      <c r="ROY21" s="203"/>
      <c r="ROZ21" s="203"/>
      <c r="RPA21" s="203"/>
      <c r="RPB21" s="203"/>
      <c r="RPC21" s="203"/>
      <c r="RPD21" s="203"/>
      <c r="RPE21" s="203"/>
      <c r="RPF21" s="203"/>
      <c r="RPG21" s="203"/>
      <c r="RPH21" s="203"/>
      <c r="RPI21" s="203"/>
      <c r="RPJ21" s="203"/>
      <c r="RPK21" s="203"/>
      <c r="RPL21" s="203"/>
      <c r="RPM21" s="203"/>
      <c r="RPN21" s="203"/>
      <c r="RPO21" s="203"/>
      <c r="RPP21" s="203"/>
      <c r="RPQ21" s="203"/>
      <c r="RPR21" s="203"/>
      <c r="RPS21" s="203"/>
      <c r="RPT21" s="203"/>
      <c r="RPU21" s="203"/>
      <c r="RPV21" s="203"/>
      <c r="RPW21" s="203"/>
      <c r="RPX21" s="203"/>
      <c r="RPY21" s="203"/>
      <c r="RPZ21" s="203"/>
      <c r="RQA21" s="203"/>
      <c r="RQB21" s="203"/>
      <c r="RQC21" s="203"/>
      <c r="RQD21" s="203"/>
      <c r="RQE21" s="203"/>
      <c r="RQF21" s="203"/>
      <c r="RQG21" s="203"/>
      <c r="RQH21" s="203"/>
      <c r="RQI21" s="203"/>
      <c r="RQJ21" s="203"/>
      <c r="RQK21" s="203"/>
      <c r="RQL21" s="203"/>
      <c r="RQM21" s="203"/>
      <c r="RQN21" s="203"/>
      <c r="RQO21" s="203"/>
      <c r="RQP21" s="203"/>
      <c r="RQQ21" s="203"/>
      <c r="RQR21" s="203"/>
      <c r="RQS21" s="203"/>
      <c r="RQT21" s="203"/>
      <c r="RQU21" s="203"/>
      <c r="RQV21" s="203"/>
      <c r="RQW21" s="203"/>
      <c r="RQX21" s="203"/>
      <c r="RQY21" s="203"/>
      <c r="RQZ21" s="203"/>
      <c r="RRA21" s="203"/>
      <c r="RRB21" s="203"/>
      <c r="RRC21" s="203"/>
      <c r="RRD21" s="203"/>
      <c r="RRE21" s="203"/>
      <c r="RRF21" s="203"/>
      <c r="RRG21" s="203"/>
      <c r="RRH21" s="203"/>
      <c r="RRI21" s="203"/>
      <c r="RRJ21" s="203"/>
      <c r="RRK21" s="203"/>
      <c r="RRL21" s="203"/>
      <c r="RRM21" s="203"/>
      <c r="RRN21" s="203"/>
      <c r="RRO21" s="203"/>
      <c r="RRP21" s="203"/>
      <c r="RRQ21" s="203"/>
      <c r="RRR21" s="203"/>
      <c r="RRS21" s="203"/>
      <c r="RRT21" s="203"/>
      <c r="RRU21" s="203"/>
      <c r="RRV21" s="203"/>
      <c r="RRW21" s="203"/>
      <c r="RRX21" s="203"/>
      <c r="RRY21" s="203"/>
      <c r="RRZ21" s="203"/>
      <c r="RSA21" s="203"/>
      <c r="RSB21" s="203"/>
      <c r="RSC21" s="203"/>
      <c r="RSD21" s="203"/>
      <c r="RSE21" s="203"/>
      <c r="RSF21" s="203"/>
      <c r="RSG21" s="203"/>
      <c r="RSH21" s="203"/>
      <c r="RSI21" s="203"/>
      <c r="RSJ21" s="203"/>
      <c r="RSK21" s="203"/>
      <c r="RSL21" s="203"/>
      <c r="RSM21" s="203"/>
      <c r="RSN21" s="203"/>
      <c r="RSO21" s="203"/>
      <c r="RSP21" s="203"/>
      <c r="RSQ21" s="203"/>
      <c r="RSR21" s="203"/>
      <c r="RSS21" s="203"/>
      <c r="RST21" s="203"/>
      <c r="RSU21" s="203"/>
      <c r="RSV21" s="203"/>
      <c r="RSW21" s="203"/>
      <c r="RSX21" s="203"/>
      <c r="RSY21" s="203"/>
      <c r="RSZ21" s="203"/>
      <c r="RTA21" s="203"/>
      <c r="RTB21" s="203"/>
      <c r="RTC21" s="203"/>
      <c r="RTD21" s="203"/>
      <c r="RTE21" s="203"/>
      <c r="RTF21" s="203"/>
      <c r="RTG21" s="203"/>
      <c r="RTH21" s="203"/>
      <c r="RTI21" s="203"/>
      <c r="RTJ21" s="203"/>
      <c r="RTK21" s="203"/>
      <c r="RTL21" s="203"/>
      <c r="RTM21" s="203"/>
      <c r="RTN21" s="203"/>
      <c r="RTO21" s="203"/>
      <c r="RTP21" s="203"/>
      <c r="RTQ21" s="203"/>
      <c r="RTR21" s="203"/>
      <c r="RTS21" s="203"/>
      <c r="RTT21" s="203"/>
      <c r="RTU21" s="203"/>
      <c r="RTV21" s="203"/>
      <c r="RTW21" s="203"/>
      <c r="RTX21" s="203"/>
      <c r="RTY21" s="203"/>
      <c r="RTZ21" s="203"/>
      <c r="RUA21" s="203"/>
      <c r="RUB21" s="203"/>
      <c r="RUC21" s="203"/>
      <c r="RUD21" s="203"/>
      <c r="RUE21" s="203"/>
      <c r="RUF21" s="203"/>
      <c r="RUG21" s="203"/>
      <c r="RUH21" s="203"/>
      <c r="RUI21" s="203"/>
      <c r="RUJ21" s="203"/>
      <c r="RUK21" s="203"/>
      <c r="RUL21" s="203"/>
      <c r="RUM21" s="203"/>
      <c r="RUN21" s="203"/>
      <c r="RUO21" s="203"/>
      <c r="RUP21" s="203"/>
      <c r="RUQ21" s="203"/>
      <c r="RUR21" s="203"/>
      <c r="RUS21" s="203"/>
      <c r="RUT21" s="203"/>
      <c r="RUU21" s="203"/>
      <c r="RUV21" s="203"/>
      <c r="RUW21" s="203"/>
      <c r="RUX21" s="203"/>
      <c r="RUY21" s="203"/>
      <c r="RUZ21" s="203"/>
      <c r="RVA21" s="203"/>
      <c r="RVB21" s="203"/>
      <c r="RVC21" s="203"/>
      <c r="RVD21" s="203"/>
      <c r="RVE21" s="203"/>
      <c r="RVF21" s="203"/>
      <c r="RVG21" s="203"/>
      <c r="RVH21" s="203"/>
      <c r="RVI21" s="203"/>
      <c r="RVJ21" s="203"/>
      <c r="RVK21" s="203"/>
      <c r="RVL21" s="203"/>
      <c r="RVM21" s="203"/>
      <c r="RVN21" s="203"/>
      <c r="RVO21" s="203"/>
      <c r="RVP21" s="203"/>
      <c r="RVQ21" s="203"/>
      <c r="RVR21" s="203"/>
      <c r="RVS21" s="203"/>
      <c r="RVT21" s="203"/>
      <c r="RVU21" s="203"/>
      <c r="RVV21" s="203"/>
      <c r="RVW21" s="203"/>
      <c r="RVX21" s="203"/>
      <c r="RVY21" s="203"/>
      <c r="RVZ21" s="203"/>
      <c r="RWA21" s="203"/>
      <c r="RWB21" s="203"/>
      <c r="RWC21" s="203"/>
      <c r="RWD21" s="203"/>
      <c r="RWE21" s="203"/>
      <c r="RWF21" s="203"/>
      <c r="RWG21" s="203"/>
      <c r="RWH21" s="203"/>
      <c r="RWI21" s="203"/>
      <c r="RWJ21" s="203"/>
      <c r="RWK21" s="203"/>
      <c r="RWL21" s="203"/>
      <c r="RWM21" s="203"/>
      <c r="RWN21" s="203"/>
      <c r="RWO21" s="203"/>
      <c r="RWP21" s="203"/>
      <c r="RWQ21" s="203"/>
      <c r="RWR21" s="203"/>
      <c r="RWS21" s="203"/>
      <c r="RWT21" s="203"/>
      <c r="RWU21" s="203"/>
      <c r="RWV21" s="203"/>
      <c r="RWW21" s="203"/>
      <c r="RWX21" s="203"/>
      <c r="RWY21" s="203"/>
      <c r="RWZ21" s="203"/>
      <c r="RXA21" s="203"/>
      <c r="RXB21" s="203"/>
      <c r="RXC21" s="203"/>
      <c r="RXD21" s="203"/>
      <c r="RXE21" s="203"/>
      <c r="RXF21" s="203"/>
      <c r="RXG21" s="203"/>
      <c r="RXH21" s="203"/>
      <c r="RXI21" s="203"/>
      <c r="RXJ21" s="203"/>
      <c r="RXK21" s="203"/>
      <c r="RXL21" s="203"/>
      <c r="RXM21" s="203"/>
      <c r="RXN21" s="203"/>
      <c r="RXO21" s="203"/>
      <c r="RXP21" s="203"/>
      <c r="RXQ21" s="203"/>
      <c r="RXR21" s="203"/>
      <c r="RXS21" s="203"/>
      <c r="RXT21" s="203"/>
      <c r="RXU21" s="203"/>
      <c r="RXV21" s="203"/>
      <c r="RXW21" s="203"/>
      <c r="RXX21" s="203"/>
      <c r="RXY21" s="203"/>
      <c r="RXZ21" s="203"/>
      <c r="RYA21" s="203"/>
      <c r="RYB21" s="203"/>
      <c r="RYC21" s="203"/>
      <c r="RYD21" s="203"/>
      <c r="RYE21" s="203"/>
      <c r="RYF21" s="203"/>
      <c r="RYG21" s="203"/>
      <c r="RYH21" s="203"/>
      <c r="RYI21" s="203"/>
      <c r="RYJ21" s="203"/>
      <c r="RYK21" s="203"/>
      <c r="RYL21" s="203"/>
      <c r="RYM21" s="203"/>
      <c r="RYN21" s="203"/>
      <c r="RYO21" s="203"/>
      <c r="RYP21" s="203"/>
      <c r="RYQ21" s="203"/>
      <c r="RYR21" s="203"/>
      <c r="RYS21" s="203"/>
      <c r="RYT21" s="203"/>
      <c r="RYU21" s="203"/>
      <c r="RYV21" s="203"/>
      <c r="RYW21" s="203"/>
      <c r="RYX21" s="203"/>
      <c r="RYY21" s="203"/>
      <c r="RYZ21" s="203"/>
      <c r="RZA21" s="203"/>
      <c r="RZB21" s="203"/>
      <c r="RZC21" s="203"/>
      <c r="RZD21" s="203"/>
      <c r="RZE21" s="203"/>
      <c r="RZF21" s="203"/>
      <c r="RZG21" s="203"/>
      <c r="RZH21" s="203"/>
      <c r="RZI21" s="203"/>
      <c r="RZJ21" s="203"/>
      <c r="RZK21" s="203"/>
      <c r="RZL21" s="203"/>
      <c r="RZM21" s="203"/>
      <c r="RZN21" s="203"/>
      <c r="RZO21" s="203"/>
      <c r="RZP21" s="203"/>
      <c r="RZQ21" s="203"/>
      <c r="RZR21" s="203"/>
      <c r="RZS21" s="203"/>
      <c r="RZT21" s="203"/>
      <c r="RZU21" s="203"/>
      <c r="RZV21" s="203"/>
      <c r="RZW21" s="203"/>
      <c r="RZX21" s="203"/>
      <c r="RZY21" s="203"/>
      <c r="RZZ21" s="203"/>
      <c r="SAA21" s="203"/>
      <c r="SAB21" s="203"/>
      <c r="SAC21" s="203"/>
      <c r="SAD21" s="203"/>
      <c r="SAE21" s="203"/>
      <c r="SAF21" s="203"/>
      <c r="SAG21" s="203"/>
      <c r="SAH21" s="203"/>
      <c r="SAI21" s="203"/>
      <c r="SAJ21" s="203"/>
      <c r="SAK21" s="203"/>
      <c r="SAL21" s="203"/>
      <c r="SAM21" s="203"/>
      <c r="SAN21" s="203"/>
      <c r="SAO21" s="203"/>
      <c r="SAP21" s="203"/>
      <c r="SAQ21" s="203"/>
      <c r="SAR21" s="203"/>
      <c r="SAS21" s="203"/>
      <c r="SAT21" s="203"/>
      <c r="SAU21" s="203"/>
      <c r="SAV21" s="203"/>
      <c r="SAW21" s="203"/>
      <c r="SAX21" s="203"/>
      <c r="SAY21" s="203"/>
      <c r="SAZ21" s="203"/>
      <c r="SBA21" s="203"/>
      <c r="SBB21" s="203"/>
      <c r="SBC21" s="203"/>
      <c r="SBD21" s="203"/>
      <c r="SBE21" s="203"/>
      <c r="SBF21" s="203"/>
      <c r="SBG21" s="203"/>
      <c r="SBH21" s="203"/>
      <c r="SBI21" s="203"/>
      <c r="SBJ21" s="203"/>
      <c r="SBK21" s="203"/>
      <c r="SBL21" s="203"/>
      <c r="SBM21" s="203"/>
      <c r="SBN21" s="203"/>
      <c r="SBO21" s="203"/>
      <c r="SBP21" s="203"/>
      <c r="SBQ21" s="203"/>
      <c r="SBR21" s="203"/>
      <c r="SBS21" s="203"/>
      <c r="SBT21" s="203"/>
      <c r="SBU21" s="203"/>
      <c r="SBV21" s="203"/>
      <c r="SBW21" s="203"/>
      <c r="SBX21" s="203"/>
      <c r="SBY21" s="203"/>
      <c r="SBZ21" s="203"/>
      <c r="SCA21" s="203"/>
      <c r="SCB21" s="203"/>
      <c r="SCC21" s="203"/>
      <c r="SCD21" s="203"/>
      <c r="SCE21" s="203"/>
      <c r="SCF21" s="203"/>
      <c r="SCG21" s="203"/>
      <c r="SCH21" s="203"/>
      <c r="SCI21" s="203"/>
      <c r="SCJ21" s="203"/>
      <c r="SCK21" s="203"/>
      <c r="SCL21" s="203"/>
      <c r="SCM21" s="203"/>
      <c r="SCN21" s="203"/>
      <c r="SCO21" s="203"/>
      <c r="SCP21" s="203"/>
      <c r="SCQ21" s="203"/>
      <c r="SCR21" s="203"/>
      <c r="SCS21" s="203"/>
      <c r="SCT21" s="203"/>
      <c r="SCU21" s="203"/>
      <c r="SCV21" s="203"/>
      <c r="SCW21" s="203"/>
      <c r="SCX21" s="203"/>
      <c r="SCY21" s="203"/>
      <c r="SCZ21" s="203"/>
      <c r="SDA21" s="203"/>
      <c r="SDB21" s="203"/>
      <c r="SDC21" s="203"/>
      <c r="SDD21" s="203"/>
      <c r="SDE21" s="203"/>
      <c r="SDF21" s="203"/>
      <c r="SDG21" s="203"/>
      <c r="SDH21" s="203"/>
      <c r="SDI21" s="203"/>
      <c r="SDJ21" s="203"/>
      <c r="SDK21" s="203"/>
      <c r="SDL21" s="203"/>
      <c r="SDM21" s="203"/>
      <c r="SDN21" s="203"/>
      <c r="SDO21" s="203"/>
      <c r="SDP21" s="203"/>
      <c r="SDQ21" s="203"/>
      <c r="SDR21" s="203"/>
      <c r="SDS21" s="203"/>
      <c r="SDT21" s="203"/>
      <c r="SDU21" s="203"/>
      <c r="SDV21" s="203"/>
      <c r="SDW21" s="203"/>
      <c r="SDX21" s="203"/>
      <c r="SDY21" s="203"/>
      <c r="SDZ21" s="203"/>
      <c r="SEA21" s="203"/>
      <c r="SEB21" s="203"/>
      <c r="SEC21" s="203"/>
      <c r="SED21" s="203"/>
      <c r="SEE21" s="203"/>
      <c r="SEF21" s="203"/>
      <c r="SEG21" s="203"/>
      <c r="SEH21" s="203"/>
      <c r="SEI21" s="203"/>
      <c r="SEJ21" s="203"/>
      <c r="SEK21" s="203"/>
      <c r="SEL21" s="203"/>
      <c r="SEM21" s="203"/>
      <c r="SEN21" s="203"/>
      <c r="SEO21" s="203"/>
      <c r="SEP21" s="203"/>
      <c r="SEQ21" s="203"/>
      <c r="SER21" s="203"/>
      <c r="SES21" s="203"/>
      <c r="SET21" s="203"/>
      <c r="SEU21" s="203"/>
      <c r="SEV21" s="203"/>
      <c r="SEW21" s="203"/>
      <c r="SEX21" s="203"/>
      <c r="SEY21" s="203"/>
      <c r="SEZ21" s="203"/>
      <c r="SFA21" s="203"/>
      <c r="SFB21" s="203"/>
      <c r="SFC21" s="203"/>
      <c r="SFD21" s="203"/>
      <c r="SFE21" s="203"/>
      <c r="SFF21" s="203"/>
      <c r="SFG21" s="203"/>
      <c r="SFH21" s="203"/>
      <c r="SFI21" s="203"/>
      <c r="SFJ21" s="203"/>
      <c r="SFK21" s="203"/>
      <c r="SFL21" s="203"/>
      <c r="SFM21" s="203"/>
      <c r="SFN21" s="203"/>
      <c r="SFO21" s="203"/>
      <c r="SFP21" s="203"/>
      <c r="SFQ21" s="203"/>
      <c r="SFR21" s="203"/>
      <c r="SFS21" s="203"/>
      <c r="SFT21" s="203"/>
      <c r="SFU21" s="203"/>
      <c r="SFV21" s="203"/>
      <c r="SFW21" s="203"/>
      <c r="SFX21" s="203"/>
      <c r="SFY21" s="203"/>
      <c r="SFZ21" s="203"/>
      <c r="SGA21" s="203"/>
      <c r="SGB21" s="203"/>
      <c r="SGC21" s="203"/>
      <c r="SGD21" s="203"/>
      <c r="SGE21" s="203"/>
      <c r="SGF21" s="203"/>
      <c r="SGG21" s="203"/>
      <c r="SGH21" s="203"/>
      <c r="SGI21" s="203"/>
      <c r="SGJ21" s="203"/>
      <c r="SGK21" s="203"/>
      <c r="SGL21" s="203"/>
      <c r="SGM21" s="203"/>
      <c r="SGN21" s="203"/>
      <c r="SGO21" s="203"/>
      <c r="SGP21" s="203"/>
      <c r="SGQ21" s="203"/>
      <c r="SGR21" s="203"/>
      <c r="SGS21" s="203"/>
      <c r="SGT21" s="203"/>
      <c r="SGU21" s="203"/>
      <c r="SGV21" s="203"/>
      <c r="SGW21" s="203"/>
      <c r="SGX21" s="203"/>
      <c r="SGY21" s="203"/>
      <c r="SGZ21" s="203"/>
      <c r="SHA21" s="203"/>
      <c r="SHB21" s="203"/>
      <c r="SHC21" s="203"/>
      <c r="SHD21" s="203"/>
      <c r="SHE21" s="203"/>
      <c r="SHF21" s="203"/>
      <c r="SHG21" s="203"/>
      <c r="SHH21" s="203"/>
      <c r="SHI21" s="203"/>
      <c r="SHJ21" s="203"/>
      <c r="SHK21" s="203"/>
      <c r="SHL21" s="203"/>
      <c r="SHM21" s="203"/>
      <c r="SHN21" s="203"/>
      <c r="SHO21" s="203"/>
      <c r="SHP21" s="203"/>
      <c r="SHQ21" s="203"/>
      <c r="SHR21" s="203"/>
      <c r="SHS21" s="203"/>
      <c r="SHT21" s="203"/>
      <c r="SHU21" s="203"/>
      <c r="SHV21" s="203"/>
      <c r="SHW21" s="203"/>
      <c r="SHX21" s="203"/>
      <c r="SHY21" s="203"/>
      <c r="SHZ21" s="203"/>
      <c r="SIA21" s="203"/>
      <c r="SIB21" s="203"/>
      <c r="SIC21" s="203"/>
      <c r="SID21" s="203"/>
      <c r="SIE21" s="203"/>
      <c r="SIF21" s="203"/>
      <c r="SIG21" s="203"/>
      <c r="SIH21" s="203"/>
      <c r="SII21" s="203"/>
      <c r="SIJ21" s="203"/>
      <c r="SIK21" s="203"/>
      <c r="SIL21" s="203"/>
      <c r="SIM21" s="203"/>
      <c r="SIN21" s="203"/>
      <c r="SIO21" s="203"/>
      <c r="SIP21" s="203"/>
      <c r="SIQ21" s="203"/>
      <c r="SIR21" s="203"/>
      <c r="SIS21" s="203"/>
      <c r="SIT21" s="203"/>
      <c r="SIU21" s="203"/>
      <c r="SIV21" s="203"/>
      <c r="SIW21" s="203"/>
      <c r="SIX21" s="203"/>
      <c r="SIY21" s="203"/>
      <c r="SIZ21" s="203"/>
      <c r="SJA21" s="203"/>
      <c r="SJB21" s="203"/>
      <c r="SJC21" s="203"/>
      <c r="SJD21" s="203"/>
      <c r="SJE21" s="203"/>
      <c r="SJF21" s="203"/>
      <c r="SJG21" s="203"/>
      <c r="SJH21" s="203"/>
      <c r="SJI21" s="203"/>
      <c r="SJJ21" s="203"/>
      <c r="SJK21" s="203"/>
      <c r="SJL21" s="203"/>
      <c r="SJM21" s="203"/>
      <c r="SJN21" s="203"/>
      <c r="SJO21" s="203"/>
      <c r="SJP21" s="203"/>
      <c r="SJQ21" s="203"/>
      <c r="SJR21" s="203"/>
      <c r="SJS21" s="203"/>
      <c r="SJT21" s="203"/>
      <c r="SJU21" s="203"/>
      <c r="SJV21" s="203"/>
      <c r="SJW21" s="203"/>
      <c r="SJX21" s="203"/>
      <c r="SJY21" s="203"/>
      <c r="SJZ21" s="203"/>
      <c r="SKA21" s="203"/>
      <c r="SKB21" s="203"/>
      <c r="SKC21" s="203"/>
      <c r="SKD21" s="203"/>
      <c r="SKE21" s="203"/>
      <c r="SKF21" s="203"/>
      <c r="SKG21" s="203"/>
      <c r="SKH21" s="203"/>
      <c r="SKI21" s="203"/>
      <c r="SKJ21" s="203"/>
      <c r="SKK21" s="203"/>
      <c r="SKL21" s="203"/>
      <c r="SKM21" s="203"/>
      <c r="SKN21" s="203"/>
      <c r="SKO21" s="203"/>
      <c r="SKP21" s="203"/>
      <c r="SKQ21" s="203"/>
      <c r="SKR21" s="203"/>
      <c r="SKS21" s="203"/>
      <c r="SKT21" s="203"/>
      <c r="SKU21" s="203"/>
      <c r="SKV21" s="203"/>
      <c r="SKW21" s="203"/>
      <c r="SKX21" s="203"/>
      <c r="SKY21" s="203"/>
      <c r="SKZ21" s="203"/>
      <c r="SLA21" s="203"/>
      <c r="SLB21" s="203"/>
      <c r="SLC21" s="203"/>
      <c r="SLD21" s="203"/>
      <c r="SLE21" s="203"/>
      <c r="SLF21" s="203"/>
      <c r="SLG21" s="203"/>
      <c r="SLH21" s="203"/>
      <c r="SLI21" s="203"/>
      <c r="SLJ21" s="203"/>
      <c r="SLK21" s="203"/>
      <c r="SLL21" s="203"/>
      <c r="SLM21" s="203"/>
      <c r="SLN21" s="203"/>
      <c r="SLO21" s="203"/>
      <c r="SLP21" s="203"/>
      <c r="SLQ21" s="203"/>
      <c r="SLR21" s="203"/>
      <c r="SLS21" s="203"/>
      <c r="SLT21" s="203"/>
      <c r="SLU21" s="203"/>
      <c r="SLV21" s="203"/>
      <c r="SLW21" s="203"/>
      <c r="SLX21" s="203"/>
      <c r="SLY21" s="203"/>
      <c r="SLZ21" s="203"/>
      <c r="SMA21" s="203"/>
      <c r="SMB21" s="203"/>
      <c r="SMC21" s="203"/>
      <c r="SMD21" s="203"/>
      <c r="SME21" s="203"/>
      <c r="SMF21" s="203"/>
      <c r="SMG21" s="203"/>
      <c r="SMH21" s="203"/>
      <c r="SMI21" s="203"/>
      <c r="SMJ21" s="203"/>
      <c r="SMK21" s="203"/>
      <c r="SML21" s="203"/>
      <c r="SMM21" s="203"/>
      <c r="SMN21" s="203"/>
      <c r="SMO21" s="203"/>
      <c r="SMP21" s="203"/>
      <c r="SMQ21" s="203"/>
      <c r="SMR21" s="203"/>
      <c r="SMS21" s="203"/>
      <c r="SMT21" s="203"/>
      <c r="SMU21" s="203"/>
      <c r="SMV21" s="203"/>
      <c r="SMW21" s="203"/>
      <c r="SMX21" s="203"/>
      <c r="SMY21" s="203"/>
      <c r="SMZ21" s="203"/>
      <c r="SNA21" s="203"/>
      <c r="SNB21" s="203"/>
      <c r="SNC21" s="203"/>
      <c r="SND21" s="203"/>
      <c r="SNE21" s="203"/>
      <c r="SNF21" s="203"/>
      <c r="SNG21" s="203"/>
      <c r="SNH21" s="203"/>
      <c r="SNI21" s="203"/>
      <c r="SNJ21" s="203"/>
      <c r="SNK21" s="203"/>
      <c r="SNL21" s="203"/>
      <c r="SNM21" s="203"/>
      <c r="SNN21" s="203"/>
      <c r="SNO21" s="203"/>
      <c r="SNP21" s="203"/>
      <c r="SNQ21" s="203"/>
      <c r="SNR21" s="203"/>
      <c r="SNS21" s="203"/>
      <c r="SNT21" s="203"/>
      <c r="SNU21" s="203"/>
      <c r="SNV21" s="203"/>
      <c r="SNW21" s="203"/>
      <c r="SNX21" s="203"/>
      <c r="SNY21" s="203"/>
      <c r="SNZ21" s="203"/>
      <c r="SOA21" s="203"/>
      <c r="SOB21" s="203"/>
      <c r="SOC21" s="203"/>
      <c r="SOD21" s="203"/>
      <c r="SOE21" s="203"/>
      <c r="SOF21" s="203"/>
      <c r="SOG21" s="203"/>
      <c r="SOH21" s="203"/>
      <c r="SOI21" s="203"/>
      <c r="SOJ21" s="203"/>
      <c r="SOK21" s="203"/>
      <c r="SOL21" s="203"/>
      <c r="SOM21" s="203"/>
      <c r="SON21" s="203"/>
      <c r="SOO21" s="203"/>
      <c r="SOP21" s="203"/>
      <c r="SOQ21" s="203"/>
      <c r="SOR21" s="203"/>
      <c r="SOS21" s="203"/>
      <c r="SOT21" s="203"/>
      <c r="SOU21" s="203"/>
      <c r="SOV21" s="203"/>
      <c r="SOW21" s="203"/>
      <c r="SOX21" s="203"/>
      <c r="SOY21" s="203"/>
      <c r="SOZ21" s="203"/>
      <c r="SPA21" s="203"/>
      <c r="SPB21" s="203"/>
      <c r="SPC21" s="203"/>
      <c r="SPD21" s="203"/>
      <c r="SPE21" s="203"/>
      <c r="SPF21" s="203"/>
      <c r="SPG21" s="203"/>
      <c r="SPH21" s="203"/>
      <c r="SPI21" s="203"/>
      <c r="SPJ21" s="203"/>
      <c r="SPK21" s="203"/>
      <c r="SPL21" s="203"/>
      <c r="SPM21" s="203"/>
      <c r="SPN21" s="203"/>
      <c r="SPO21" s="203"/>
      <c r="SPP21" s="203"/>
      <c r="SPQ21" s="203"/>
      <c r="SPR21" s="203"/>
      <c r="SPS21" s="203"/>
      <c r="SPT21" s="203"/>
      <c r="SPU21" s="203"/>
      <c r="SPV21" s="203"/>
      <c r="SPW21" s="203"/>
      <c r="SPX21" s="203"/>
      <c r="SPY21" s="203"/>
      <c r="SPZ21" s="203"/>
      <c r="SQA21" s="203"/>
      <c r="SQB21" s="203"/>
      <c r="SQC21" s="203"/>
      <c r="SQD21" s="203"/>
      <c r="SQE21" s="203"/>
      <c r="SQF21" s="203"/>
      <c r="SQG21" s="203"/>
      <c r="SQH21" s="203"/>
      <c r="SQI21" s="203"/>
      <c r="SQJ21" s="203"/>
      <c r="SQK21" s="203"/>
      <c r="SQL21" s="203"/>
      <c r="SQM21" s="203"/>
      <c r="SQN21" s="203"/>
      <c r="SQO21" s="203"/>
      <c r="SQP21" s="203"/>
      <c r="SQQ21" s="203"/>
      <c r="SQR21" s="203"/>
      <c r="SQS21" s="203"/>
      <c r="SQT21" s="203"/>
      <c r="SQU21" s="203"/>
      <c r="SQV21" s="203"/>
      <c r="SQW21" s="203"/>
      <c r="SQX21" s="203"/>
      <c r="SQY21" s="203"/>
      <c r="SQZ21" s="203"/>
      <c r="SRA21" s="203"/>
      <c r="SRB21" s="203"/>
      <c r="SRC21" s="203"/>
      <c r="SRD21" s="203"/>
      <c r="SRE21" s="203"/>
      <c r="SRF21" s="203"/>
      <c r="SRG21" s="203"/>
      <c r="SRH21" s="203"/>
      <c r="SRI21" s="203"/>
      <c r="SRJ21" s="203"/>
      <c r="SRK21" s="203"/>
      <c r="SRL21" s="203"/>
      <c r="SRM21" s="203"/>
      <c r="SRN21" s="203"/>
      <c r="SRO21" s="203"/>
      <c r="SRP21" s="203"/>
      <c r="SRQ21" s="203"/>
      <c r="SRR21" s="203"/>
      <c r="SRS21" s="203"/>
      <c r="SRT21" s="203"/>
      <c r="SRU21" s="203"/>
      <c r="SRV21" s="203"/>
      <c r="SRW21" s="203"/>
      <c r="SRX21" s="203"/>
      <c r="SRY21" s="203"/>
      <c r="SRZ21" s="203"/>
      <c r="SSA21" s="203"/>
      <c r="SSB21" s="203"/>
      <c r="SSC21" s="203"/>
      <c r="SSD21" s="203"/>
      <c r="SSE21" s="203"/>
      <c r="SSF21" s="203"/>
      <c r="SSG21" s="203"/>
      <c r="SSH21" s="203"/>
      <c r="SSI21" s="203"/>
      <c r="SSJ21" s="203"/>
      <c r="SSK21" s="203"/>
      <c r="SSL21" s="203"/>
      <c r="SSM21" s="203"/>
      <c r="SSN21" s="203"/>
      <c r="SSO21" s="203"/>
      <c r="SSP21" s="203"/>
      <c r="SSQ21" s="203"/>
      <c r="SSR21" s="203"/>
      <c r="SSS21" s="203"/>
      <c r="SST21" s="203"/>
      <c r="SSU21" s="203"/>
      <c r="SSV21" s="203"/>
      <c r="SSW21" s="203"/>
      <c r="SSX21" s="203"/>
      <c r="SSY21" s="203"/>
      <c r="SSZ21" s="203"/>
      <c r="STA21" s="203"/>
      <c r="STB21" s="203"/>
      <c r="STC21" s="203"/>
      <c r="STD21" s="203"/>
      <c r="STE21" s="203"/>
      <c r="STF21" s="203"/>
      <c r="STG21" s="203"/>
      <c r="STH21" s="203"/>
      <c r="STI21" s="203"/>
      <c r="STJ21" s="203"/>
      <c r="STK21" s="203"/>
      <c r="STL21" s="203"/>
      <c r="STM21" s="203"/>
      <c r="STN21" s="203"/>
      <c r="STO21" s="203"/>
      <c r="STP21" s="203"/>
      <c r="STQ21" s="203"/>
      <c r="STR21" s="203"/>
      <c r="STS21" s="203"/>
      <c r="STT21" s="203"/>
      <c r="STU21" s="203"/>
      <c r="STV21" s="203"/>
      <c r="STW21" s="203"/>
      <c r="STX21" s="203"/>
      <c r="STY21" s="203"/>
      <c r="STZ21" s="203"/>
      <c r="SUA21" s="203"/>
      <c r="SUB21" s="203"/>
      <c r="SUC21" s="203"/>
      <c r="SUD21" s="203"/>
      <c r="SUE21" s="203"/>
      <c r="SUF21" s="203"/>
      <c r="SUG21" s="203"/>
      <c r="SUH21" s="203"/>
      <c r="SUI21" s="203"/>
      <c r="SUJ21" s="203"/>
      <c r="SUK21" s="203"/>
      <c r="SUL21" s="203"/>
      <c r="SUM21" s="203"/>
      <c r="SUN21" s="203"/>
      <c r="SUO21" s="203"/>
      <c r="SUP21" s="203"/>
      <c r="SUQ21" s="203"/>
      <c r="SUR21" s="203"/>
      <c r="SUS21" s="203"/>
      <c r="SUT21" s="203"/>
      <c r="SUU21" s="203"/>
      <c r="SUV21" s="203"/>
      <c r="SUW21" s="203"/>
      <c r="SUX21" s="203"/>
      <c r="SUY21" s="203"/>
      <c r="SUZ21" s="203"/>
      <c r="SVA21" s="203"/>
      <c r="SVB21" s="203"/>
      <c r="SVC21" s="203"/>
      <c r="SVD21" s="203"/>
      <c r="SVE21" s="203"/>
      <c r="SVF21" s="203"/>
      <c r="SVG21" s="203"/>
      <c r="SVH21" s="203"/>
      <c r="SVI21" s="203"/>
      <c r="SVJ21" s="203"/>
      <c r="SVK21" s="203"/>
      <c r="SVL21" s="203"/>
      <c r="SVM21" s="203"/>
      <c r="SVN21" s="203"/>
      <c r="SVO21" s="203"/>
      <c r="SVP21" s="203"/>
      <c r="SVQ21" s="203"/>
      <c r="SVR21" s="203"/>
      <c r="SVS21" s="203"/>
      <c r="SVT21" s="203"/>
      <c r="SVU21" s="203"/>
      <c r="SVV21" s="203"/>
      <c r="SVW21" s="203"/>
      <c r="SVX21" s="203"/>
      <c r="SVY21" s="203"/>
      <c r="SVZ21" s="203"/>
      <c r="SWA21" s="203"/>
      <c r="SWB21" s="203"/>
      <c r="SWC21" s="203"/>
      <c r="SWD21" s="203"/>
      <c r="SWE21" s="203"/>
      <c r="SWF21" s="203"/>
      <c r="SWG21" s="203"/>
      <c r="SWH21" s="203"/>
      <c r="SWI21" s="203"/>
      <c r="SWJ21" s="203"/>
      <c r="SWK21" s="203"/>
      <c r="SWL21" s="203"/>
      <c r="SWM21" s="203"/>
      <c r="SWN21" s="203"/>
      <c r="SWO21" s="203"/>
      <c r="SWP21" s="203"/>
      <c r="SWQ21" s="203"/>
      <c r="SWR21" s="203"/>
      <c r="SWS21" s="203"/>
      <c r="SWT21" s="203"/>
      <c r="SWU21" s="203"/>
      <c r="SWV21" s="203"/>
      <c r="SWW21" s="203"/>
      <c r="SWX21" s="203"/>
      <c r="SWY21" s="203"/>
      <c r="SWZ21" s="203"/>
      <c r="SXA21" s="203"/>
      <c r="SXB21" s="203"/>
      <c r="SXC21" s="203"/>
      <c r="SXD21" s="203"/>
      <c r="SXE21" s="203"/>
      <c r="SXF21" s="203"/>
      <c r="SXG21" s="203"/>
      <c r="SXH21" s="203"/>
      <c r="SXI21" s="203"/>
      <c r="SXJ21" s="203"/>
      <c r="SXK21" s="203"/>
      <c r="SXL21" s="203"/>
      <c r="SXM21" s="203"/>
      <c r="SXN21" s="203"/>
      <c r="SXO21" s="203"/>
      <c r="SXP21" s="203"/>
      <c r="SXQ21" s="203"/>
      <c r="SXR21" s="203"/>
      <c r="SXS21" s="203"/>
      <c r="SXT21" s="203"/>
      <c r="SXU21" s="203"/>
      <c r="SXV21" s="203"/>
      <c r="SXW21" s="203"/>
      <c r="SXX21" s="203"/>
      <c r="SXY21" s="203"/>
      <c r="SXZ21" s="203"/>
      <c r="SYA21" s="203"/>
      <c r="SYB21" s="203"/>
      <c r="SYC21" s="203"/>
      <c r="SYD21" s="203"/>
      <c r="SYE21" s="203"/>
      <c r="SYF21" s="203"/>
      <c r="SYG21" s="203"/>
      <c r="SYH21" s="203"/>
      <c r="SYI21" s="203"/>
      <c r="SYJ21" s="203"/>
      <c r="SYK21" s="203"/>
      <c r="SYL21" s="203"/>
      <c r="SYM21" s="203"/>
      <c r="SYN21" s="203"/>
      <c r="SYO21" s="203"/>
      <c r="SYP21" s="203"/>
      <c r="SYQ21" s="203"/>
      <c r="SYR21" s="203"/>
      <c r="SYS21" s="203"/>
      <c r="SYT21" s="203"/>
      <c r="SYU21" s="203"/>
      <c r="SYV21" s="203"/>
      <c r="SYW21" s="203"/>
      <c r="SYX21" s="203"/>
      <c r="SYY21" s="203"/>
      <c r="SYZ21" s="203"/>
      <c r="SZA21" s="203"/>
      <c r="SZB21" s="203"/>
      <c r="SZC21" s="203"/>
      <c r="SZD21" s="203"/>
      <c r="SZE21" s="203"/>
      <c r="SZF21" s="203"/>
      <c r="SZG21" s="203"/>
      <c r="SZH21" s="203"/>
      <c r="SZI21" s="203"/>
      <c r="SZJ21" s="203"/>
      <c r="SZK21" s="203"/>
      <c r="SZL21" s="203"/>
      <c r="SZM21" s="203"/>
      <c r="SZN21" s="203"/>
      <c r="SZO21" s="203"/>
      <c r="SZP21" s="203"/>
      <c r="SZQ21" s="203"/>
      <c r="SZR21" s="203"/>
      <c r="SZS21" s="203"/>
      <c r="SZT21" s="203"/>
      <c r="SZU21" s="203"/>
      <c r="SZV21" s="203"/>
      <c r="SZW21" s="203"/>
      <c r="SZX21" s="203"/>
      <c r="SZY21" s="203"/>
      <c r="SZZ21" s="203"/>
      <c r="TAA21" s="203"/>
      <c r="TAB21" s="203"/>
      <c r="TAC21" s="203"/>
      <c r="TAD21" s="203"/>
      <c r="TAE21" s="203"/>
      <c r="TAF21" s="203"/>
      <c r="TAG21" s="203"/>
      <c r="TAH21" s="203"/>
      <c r="TAI21" s="203"/>
      <c r="TAJ21" s="203"/>
      <c r="TAK21" s="203"/>
      <c r="TAL21" s="203"/>
      <c r="TAM21" s="203"/>
      <c r="TAN21" s="203"/>
      <c r="TAO21" s="203"/>
      <c r="TAP21" s="203"/>
      <c r="TAQ21" s="203"/>
      <c r="TAR21" s="203"/>
      <c r="TAS21" s="203"/>
      <c r="TAT21" s="203"/>
      <c r="TAU21" s="203"/>
      <c r="TAV21" s="203"/>
      <c r="TAW21" s="203"/>
      <c r="TAX21" s="203"/>
      <c r="TAY21" s="203"/>
      <c r="TAZ21" s="203"/>
      <c r="TBA21" s="203"/>
      <c r="TBB21" s="203"/>
      <c r="TBC21" s="203"/>
      <c r="TBD21" s="203"/>
      <c r="TBE21" s="203"/>
      <c r="TBF21" s="203"/>
      <c r="TBG21" s="203"/>
      <c r="TBH21" s="203"/>
      <c r="TBI21" s="203"/>
      <c r="TBJ21" s="203"/>
      <c r="TBK21" s="203"/>
      <c r="TBL21" s="203"/>
      <c r="TBM21" s="203"/>
      <c r="TBN21" s="203"/>
      <c r="TBO21" s="203"/>
      <c r="TBP21" s="203"/>
      <c r="TBQ21" s="203"/>
      <c r="TBR21" s="203"/>
      <c r="TBS21" s="203"/>
      <c r="TBT21" s="203"/>
      <c r="TBU21" s="203"/>
      <c r="TBV21" s="203"/>
      <c r="TBW21" s="203"/>
      <c r="TBX21" s="203"/>
      <c r="TBY21" s="203"/>
      <c r="TBZ21" s="203"/>
      <c r="TCA21" s="203"/>
      <c r="TCB21" s="203"/>
      <c r="TCC21" s="203"/>
      <c r="TCD21" s="203"/>
      <c r="TCE21" s="203"/>
      <c r="TCF21" s="203"/>
      <c r="TCG21" s="203"/>
      <c r="TCH21" s="203"/>
      <c r="TCI21" s="203"/>
      <c r="TCJ21" s="203"/>
      <c r="TCK21" s="203"/>
      <c r="TCL21" s="203"/>
      <c r="TCM21" s="203"/>
      <c r="TCN21" s="203"/>
      <c r="TCO21" s="203"/>
      <c r="TCP21" s="203"/>
      <c r="TCQ21" s="203"/>
      <c r="TCR21" s="203"/>
      <c r="TCS21" s="203"/>
      <c r="TCT21" s="203"/>
      <c r="TCU21" s="203"/>
      <c r="TCV21" s="203"/>
      <c r="TCW21" s="203"/>
      <c r="TCX21" s="203"/>
      <c r="TCY21" s="203"/>
      <c r="TCZ21" s="203"/>
      <c r="TDA21" s="203"/>
      <c r="TDB21" s="203"/>
      <c r="TDC21" s="203"/>
      <c r="TDD21" s="203"/>
      <c r="TDE21" s="203"/>
      <c r="TDF21" s="203"/>
      <c r="TDG21" s="203"/>
      <c r="TDH21" s="203"/>
      <c r="TDI21" s="203"/>
      <c r="TDJ21" s="203"/>
      <c r="TDK21" s="203"/>
      <c r="TDL21" s="203"/>
      <c r="TDM21" s="203"/>
      <c r="TDN21" s="203"/>
      <c r="TDO21" s="203"/>
      <c r="TDP21" s="203"/>
      <c r="TDQ21" s="203"/>
      <c r="TDR21" s="203"/>
      <c r="TDS21" s="203"/>
      <c r="TDT21" s="203"/>
      <c r="TDU21" s="203"/>
      <c r="TDV21" s="203"/>
      <c r="TDW21" s="203"/>
      <c r="TDX21" s="203"/>
      <c r="TDY21" s="203"/>
      <c r="TDZ21" s="203"/>
      <c r="TEA21" s="203"/>
      <c r="TEB21" s="203"/>
      <c r="TEC21" s="203"/>
      <c r="TED21" s="203"/>
      <c r="TEE21" s="203"/>
      <c r="TEF21" s="203"/>
      <c r="TEG21" s="203"/>
      <c r="TEH21" s="203"/>
      <c r="TEI21" s="203"/>
      <c r="TEJ21" s="203"/>
      <c r="TEK21" s="203"/>
      <c r="TEL21" s="203"/>
      <c r="TEM21" s="203"/>
      <c r="TEN21" s="203"/>
      <c r="TEO21" s="203"/>
      <c r="TEP21" s="203"/>
      <c r="TEQ21" s="203"/>
      <c r="TER21" s="203"/>
      <c r="TES21" s="203"/>
      <c r="TET21" s="203"/>
      <c r="TEU21" s="203"/>
      <c r="TEV21" s="203"/>
      <c r="TEW21" s="203"/>
      <c r="TEX21" s="203"/>
      <c r="TEY21" s="203"/>
      <c r="TEZ21" s="203"/>
      <c r="TFA21" s="203"/>
      <c r="TFB21" s="203"/>
      <c r="TFC21" s="203"/>
      <c r="TFD21" s="203"/>
      <c r="TFE21" s="203"/>
      <c r="TFF21" s="203"/>
      <c r="TFG21" s="203"/>
      <c r="TFH21" s="203"/>
      <c r="TFI21" s="203"/>
      <c r="TFJ21" s="203"/>
      <c r="TFK21" s="203"/>
      <c r="TFL21" s="203"/>
      <c r="TFM21" s="203"/>
      <c r="TFN21" s="203"/>
      <c r="TFO21" s="203"/>
      <c r="TFP21" s="203"/>
      <c r="TFQ21" s="203"/>
      <c r="TFR21" s="203"/>
      <c r="TFS21" s="203"/>
      <c r="TFT21" s="203"/>
      <c r="TFU21" s="203"/>
      <c r="TFV21" s="203"/>
      <c r="TFW21" s="203"/>
      <c r="TFX21" s="203"/>
      <c r="TFY21" s="203"/>
      <c r="TFZ21" s="203"/>
      <c r="TGA21" s="203"/>
      <c r="TGB21" s="203"/>
      <c r="TGC21" s="203"/>
      <c r="TGD21" s="203"/>
      <c r="TGE21" s="203"/>
      <c r="TGF21" s="203"/>
      <c r="TGG21" s="203"/>
      <c r="TGH21" s="203"/>
      <c r="TGI21" s="203"/>
      <c r="TGJ21" s="203"/>
      <c r="TGK21" s="203"/>
      <c r="TGL21" s="203"/>
      <c r="TGM21" s="203"/>
      <c r="TGN21" s="203"/>
      <c r="TGO21" s="203"/>
      <c r="TGP21" s="203"/>
      <c r="TGQ21" s="203"/>
      <c r="TGR21" s="203"/>
      <c r="TGS21" s="203"/>
      <c r="TGT21" s="203"/>
      <c r="TGU21" s="203"/>
      <c r="TGV21" s="203"/>
      <c r="TGW21" s="203"/>
      <c r="TGX21" s="203"/>
      <c r="TGY21" s="203"/>
      <c r="TGZ21" s="203"/>
      <c r="THA21" s="203"/>
      <c r="THB21" s="203"/>
      <c r="THC21" s="203"/>
      <c r="THD21" s="203"/>
      <c r="THE21" s="203"/>
      <c r="THF21" s="203"/>
      <c r="THG21" s="203"/>
      <c r="THH21" s="203"/>
      <c r="THI21" s="203"/>
      <c r="THJ21" s="203"/>
      <c r="THK21" s="203"/>
      <c r="THL21" s="203"/>
      <c r="THM21" s="203"/>
      <c r="THN21" s="203"/>
      <c r="THO21" s="203"/>
      <c r="THP21" s="203"/>
      <c r="THQ21" s="203"/>
      <c r="THR21" s="203"/>
      <c r="THS21" s="203"/>
      <c r="THT21" s="203"/>
      <c r="THU21" s="203"/>
      <c r="THV21" s="203"/>
      <c r="THW21" s="203"/>
      <c r="THX21" s="203"/>
      <c r="THY21" s="203"/>
      <c r="THZ21" s="203"/>
      <c r="TIA21" s="203"/>
      <c r="TIB21" s="203"/>
      <c r="TIC21" s="203"/>
      <c r="TID21" s="203"/>
      <c r="TIE21" s="203"/>
      <c r="TIF21" s="203"/>
      <c r="TIG21" s="203"/>
      <c r="TIH21" s="203"/>
      <c r="TII21" s="203"/>
      <c r="TIJ21" s="203"/>
      <c r="TIK21" s="203"/>
      <c r="TIL21" s="203"/>
      <c r="TIM21" s="203"/>
      <c r="TIN21" s="203"/>
      <c r="TIO21" s="203"/>
      <c r="TIP21" s="203"/>
      <c r="TIQ21" s="203"/>
      <c r="TIR21" s="203"/>
      <c r="TIS21" s="203"/>
      <c r="TIT21" s="203"/>
      <c r="TIU21" s="203"/>
      <c r="TIV21" s="203"/>
      <c r="TIW21" s="203"/>
      <c r="TIX21" s="203"/>
      <c r="TIY21" s="203"/>
      <c r="TIZ21" s="203"/>
      <c r="TJA21" s="203"/>
      <c r="TJB21" s="203"/>
      <c r="TJC21" s="203"/>
      <c r="TJD21" s="203"/>
      <c r="TJE21" s="203"/>
      <c r="TJF21" s="203"/>
      <c r="TJG21" s="203"/>
      <c r="TJH21" s="203"/>
      <c r="TJI21" s="203"/>
      <c r="TJJ21" s="203"/>
      <c r="TJK21" s="203"/>
      <c r="TJL21" s="203"/>
      <c r="TJM21" s="203"/>
      <c r="TJN21" s="203"/>
      <c r="TJO21" s="203"/>
      <c r="TJP21" s="203"/>
      <c r="TJQ21" s="203"/>
      <c r="TJR21" s="203"/>
      <c r="TJS21" s="203"/>
      <c r="TJT21" s="203"/>
      <c r="TJU21" s="203"/>
      <c r="TJV21" s="203"/>
      <c r="TJW21" s="203"/>
      <c r="TJX21" s="203"/>
      <c r="TJY21" s="203"/>
      <c r="TJZ21" s="203"/>
      <c r="TKA21" s="203"/>
      <c r="TKB21" s="203"/>
      <c r="TKC21" s="203"/>
      <c r="TKD21" s="203"/>
      <c r="TKE21" s="203"/>
      <c r="TKF21" s="203"/>
      <c r="TKG21" s="203"/>
      <c r="TKH21" s="203"/>
      <c r="TKI21" s="203"/>
      <c r="TKJ21" s="203"/>
      <c r="TKK21" s="203"/>
      <c r="TKL21" s="203"/>
      <c r="TKM21" s="203"/>
      <c r="TKN21" s="203"/>
      <c r="TKO21" s="203"/>
      <c r="TKP21" s="203"/>
      <c r="TKQ21" s="203"/>
      <c r="TKR21" s="203"/>
      <c r="TKS21" s="203"/>
      <c r="TKT21" s="203"/>
      <c r="TKU21" s="203"/>
      <c r="TKV21" s="203"/>
      <c r="TKW21" s="203"/>
      <c r="TKX21" s="203"/>
      <c r="TKY21" s="203"/>
      <c r="TKZ21" s="203"/>
      <c r="TLA21" s="203"/>
      <c r="TLB21" s="203"/>
      <c r="TLC21" s="203"/>
      <c r="TLD21" s="203"/>
      <c r="TLE21" s="203"/>
      <c r="TLF21" s="203"/>
      <c r="TLG21" s="203"/>
      <c r="TLH21" s="203"/>
      <c r="TLI21" s="203"/>
      <c r="TLJ21" s="203"/>
      <c r="TLK21" s="203"/>
      <c r="TLL21" s="203"/>
      <c r="TLM21" s="203"/>
      <c r="TLN21" s="203"/>
      <c r="TLO21" s="203"/>
      <c r="TLP21" s="203"/>
      <c r="TLQ21" s="203"/>
      <c r="TLR21" s="203"/>
      <c r="TLS21" s="203"/>
      <c r="TLT21" s="203"/>
      <c r="TLU21" s="203"/>
      <c r="TLV21" s="203"/>
      <c r="TLW21" s="203"/>
      <c r="TLX21" s="203"/>
      <c r="TLY21" s="203"/>
      <c r="TLZ21" s="203"/>
      <c r="TMA21" s="203"/>
      <c r="TMB21" s="203"/>
      <c r="TMC21" s="203"/>
      <c r="TMD21" s="203"/>
      <c r="TME21" s="203"/>
      <c r="TMF21" s="203"/>
      <c r="TMG21" s="203"/>
      <c r="TMH21" s="203"/>
      <c r="TMI21" s="203"/>
      <c r="TMJ21" s="203"/>
      <c r="TMK21" s="203"/>
      <c r="TML21" s="203"/>
      <c r="TMM21" s="203"/>
      <c r="TMN21" s="203"/>
      <c r="TMO21" s="203"/>
      <c r="TMP21" s="203"/>
      <c r="TMQ21" s="203"/>
      <c r="TMR21" s="203"/>
      <c r="TMS21" s="203"/>
      <c r="TMT21" s="203"/>
      <c r="TMU21" s="203"/>
      <c r="TMV21" s="203"/>
      <c r="TMW21" s="203"/>
      <c r="TMX21" s="203"/>
      <c r="TMY21" s="203"/>
      <c r="TMZ21" s="203"/>
      <c r="TNA21" s="203"/>
      <c r="TNB21" s="203"/>
      <c r="TNC21" s="203"/>
      <c r="TND21" s="203"/>
      <c r="TNE21" s="203"/>
      <c r="TNF21" s="203"/>
      <c r="TNG21" s="203"/>
      <c r="TNH21" s="203"/>
      <c r="TNI21" s="203"/>
      <c r="TNJ21" s="203"/>
      <c r="TNK21" s="203"/>
      <c r="TNL21" s="203"/>
      <c r="TNM21" s="203"/>
      <c r="TNN21" s="203"/>
      <c r="TNO21" s="203"/>
      <c r="TNP21" s="203"/>
      <c r="TNQ21" s="203"/>
      <c r="TNR21" s="203"/>
      <c r="TNS21" s="203"/>
      <c r="TNT21" s="203"/>
      <c r="TNU21" s="203"/>
      <c r="TNV21" s="203"/>
      <c r="TNW21" s="203"/>
      <c r="TNX21" s="203"/>
      <c r="TNY21" s="203"/>
      <c r="TNZ21" s="203"/>
      <c r="TOA21" s="203"/>
      <c r="TOB21" s="203"/>
      <c r="TOC21" s="203"/>
      <c r="TOD21" s="203"/>
      <c r="TOE21" s="203"/>
      <c r="TOF21" s="203"/>
      <c r="TOG21" s="203"/>
      <c r="TOH21" s="203"/>
      <c r="TOI21" s="203"/>
      <c r="TOJ21" s="203"/>
      <c r="TOK21" s="203"/>
      <c r="TOL21" s="203"/>
      <c r="TOM21" s="203"/>
      <c r="TON21" s="203"/>
      <c r="TOO21" s="203"/>
      <c r="TOP21" s="203"/>
      <c r="TOQ21" s="203"/>
      <c r="TOR21" s="203"/>
      <c r="TOS21" s="203"/>
      <c r="TOT21" s="203"/>
      <c r="TOU21" s="203"/>
      <c r="TOV21" s="203"/>
      <c r="TOW21" s="203"/>
      <c r="TOX21" s="203"/>
      <c r="TOY21" s="203"/>
      <c r="TOZ21" s="203"/>
      <c r="TPA21" s="203"/>
      <c r="TPB21" s="203"/>
      <c r="TPC21" s="203"/>
      <c r="TPD21" s="203"/>
      <c r="TPE21" s="203"/>
      <c r="TPF21" s="203"/>
      <c r="TPG21" s="203"/>
      <c r="TPH21" s="203"/>
      <c r="TPI21" s="203"/>
      <c r="TPJ21" s="203"/>
      <c r="TPK21" s="203"/>
      <c r="TPL21" s="203"/>
      <c r="TPM21" s="203"/>
      <c r="TPN21" s="203"/>
      <c r="TPO21" s="203"/>
      <c r="TPP21" s="203"/>
      <c r="TPQ21" s="203"/>
      <c r="TPR21" s="203"/>
      <c r="TPS21" s="203"/>
      <c r="TPT21" s="203"/>
      <c r="TPU21" s="203"/>
      <c r="TPV21" s="203"/>
      <c r="TPW21" s="203"/>
      <c r="TPX21" s="203"/>
      <c r="TPY21" s="203"/>
      <c r="TPZ21" s="203"/>
      <c r="TQA21" s="203"/>
      <c r="TQB21" s="203"/>
      <c r="TQC21" s="203"/>
      <c r="TQD21" s="203"/>
      <c r="TQE21" s="203"/>
      <c r="TQF21" s="203"/>
      <c r="TQG21" s="203"/>
      <c r="TQH21" s="203"/>
      <c r="TQI21" s="203"/>
      <c r="TQJ21" s="203"/>
      <c r="TQK21" s="203"/>
      <c r="TQL21" s="203"/>
      <c r="TQM21" s="203"/>
      <c r="TQN21" s="203"/>
      <c r="TQO21" s="203"/>
      <c r="TQP21" s="203"/>
      <c r="TQQ21" s="203"/>
      <c r="TQR21" s="203"/>
      <c r="TQS21" s="203"/>
      <c r="TQT21" s="203"/>
      <c r="TQU21" s="203"/>
      <c r="TQV21" s="203"/>
      <c r="TQW21" s="203"/>
      <c r="TQX21" s="203"/>
      <c r="TQY21" s="203"/>
      <c r="TQZ21" s="203"/>
      <c r="TRA21" s="203"/>
      <c r="TRB21" s="203"/>
      <c r="TRC21" s="203"/>
      <c r="TRD21" s="203"/>
      <c r="TRE21" s="203"/>
      <c r="TRF21" s="203"/>
      <c r="TRG21" s="203"/>
      <c r="TRH21" s="203"/>
      <c r="TRI21" s="203"/>
      <c r="TRJ21" s="203"/>
      <c r="TRK21" s="203"/>
      <c r="TRL21" s="203"/>
      <c r="TRM21" s="203"/>
      <c r="TRN21" s="203"/>
      <c r="TRO21" s="203"/>
      <c r="TRP21" s="203"/>
      <c r="TRQ21" s="203"/>
      <c r="TRR21" s="203"/>
      <c r="TRS21" s="203"/>
      <c r="TRT21" s="203"/>
      <c r="TRU21" s="203"/>
      <c r="TRV21" s="203"/>
      <c r="TRW21" s="203"/>
      <c r="TRX21" s="203"/>
      <c r="TRY21" s="203"/>
      <c r="TRZ21" s="203"/>
      <c r="TSA21" s="203"/>
      <c r="TSB21" s="203"/>
      <c r="TSC21" s="203"/>
      <c r="TSD21" s="203"/>
      <c r="TSE21" s="203"/>
      <c r="TSF21" s="203"/>
      <c r="TSG21" s="203"/>
      <c r="TSH21" s="203"/>
      <c r="TSI21" s="203"/>
      <c r="TSJ21" s="203"/>
      <c r="TSK21" s="203"/>
      <c r="TSL21" s="203"/>
      <c r="TSM21" s="203"/>
      <c r="TSN21" s="203"/>
      <c r="TSO21" s="203"/>
      <c r="TSP21" s="203"/>
      <c r="TSQ21" s="203"/>
      <c r="TSR21" s="203"/>
      <c r="TSS21" s="203"/>
      <c r="TST21" s="203"/>
      <c r="TSU21" s="203"/>
      <c r="TSV21" s="203"/>
      <c r="TSW21" s="203"/>
      <c r="TSX21" s="203"/>
      <c r="TSY21" s="203"/>
      <c r="TSZ21" s="203"/>
      <c r="TTA21" s="203"/>
      <c r="TTB21" s="203"/>
      <c r="TTC21" s="203"/>
      <c r="TTD21" s="203"/>
      <c r="TTE21" s="203"/>
      <c r="TTF21" s="203"/>
      <c r="TTG21" s="203"/>
      <c r="TTH21" s="203"/>
      <c r="TTI21" s="203"/>
      <c r="TTJ21" s="203"/>
      <c r="TTK21" s="203"/>
      <c r="TTL21" s="203"/>
      <c r="TTM21" s="203"/>
      <c r="TTN21" s="203"/>
      <c r="TTO21" s="203"/>
      <c r="TTP21" s="203"/>
      <c r="TTQ21" s="203"/>
      <c r="TTR21" s="203"/>
      <c r="TTS21" s="203"/>
      <c r="TTT21" s="203"/>
      <c r="TTU21" s="203"/>
      <c r="TTV21" s="203"/>
      <c r="TTW21" s="203"/>
      <c r="TTX21" s="203"/>
      <c r="TTY21" s="203"/>
      <c r="TTZ21" s="203"/>
      <c r="TUA21" s="203"/>
      <c r="TUB21" s="203"/>
      <c r="TUC21" s="203"/>
      <c r="TUD21" s="203"/>
      <c r="TUE21" s="203"/>
      <c r="TUF21" s="203"/>
      <c r="TUG21" s="203"/>
      <c r="TUH21" s="203"/>
      <c r="TUI21" s="203"/>
      <c r="TUJ21" s="203"/>
      <c r="TUK21" s="203"/>
      <c r="TUL21" s="203"/>
      <c r="TUM21" s="203"/>
      <c r="TUN21" s="203"/>
      <c r="TUO21" s="203"/>
      <c r="TUP21" s="203"/>
      <c r="TUQ21" s="203"/>
      <c r="TUR21" s="203"/>
      <c r="TUS21" s="203"/>
      <c r="TUT21" s="203"/>
      <c r="TUU21" s="203"/>
      <c r="TUV21" s="203"/>
      <c r="TUW21" s="203"/>
      <c r="TUX21" s="203"/>
      <c r="TUY21" s="203"/>
      <c r="TUZ21" s="203"/>
      <c r="TVA21" s="203"/>
      <c r="TVB21" s="203"/>
      <c r="TVC21" s="203"/>
      <c r="TVD21" s="203"/>
      <c r="TVE21" s="203"/>
      <c r="TVF21" s="203"/>
      <c r="TVG21" s="203"/>
      <c r="TVH21" s="203"/>
      <c r="TVI21" s="203"/>
      <c r="TVJ21" s="203"/>
      <c r="TVK21" s="203"/>
      <c r="TVL21" s="203"/>
      <c r="TVM21" s="203"/>
      <c r="TVN21" s="203"/>
      <c r="TVO21" s="203"/>
      <c r="TVP21" s="203"/>
      <c r="TVQ21" s="203"/>
      <c r="TVR21" s="203"/>
      <c r="TVS21" s="203"/>
      <c r="TVT21" s="203"/>
      <c r="TVU21" s="203"/>
      <c r="TVV21" s="203"/>
      <c r="TVW21" s="203"/>
      <c r="TVX21" s="203"/>
      <c r="TVY21" s="203"/>
      <c r="TVZ21" s="203"/>
      <c r="TWA21" s="203"/>
      <c r="TWB21" s="203"/>
      <c r="TWC21" s="203"/>
      <c r="TWD21" s="203"/>
      <c r="TWE21" s="203"/>
      <c r="TWF21" s="203"/>
      <c r="TWG21" s="203"/>
      <c r="TWH21" s="203"/>
      <c r="TWI21" s="203"/>
      <c r="TWJ21" s="203"/>
      <c r="TWK21" s="203"/>
      <c r="TWL21" s="203"/>
      <c r="TWM21" s="203"/>
      <c r="TWN21" s="203"/>
      <c r="TWO21" s="203"/>
      <c r="TWP21" s="203"/>
      <c r="TWQ21" s="203"/>
      <c r="TWR21" s="203"/>
      <c r="TWS21" s="203"/>
      <c r="TWT21" s="203"/>
      <c r="TWU21" s="203"/>
      <c r="TWV21" s="203"/>
      <c r="TWW21" s="203"/>
      <c r="TWX21" s="203"/>
      <c r="TWY21" s="203"/>
      <c r="TWZ21" s="203"/>
      <c r="TXA21" s="203"/>
      <c r="TXB21" s="203"/>
      <c r="TXC21" s="203"/>
      <c r="TXD21" s="203"/>
      <c r="TXE21" s="203"/>
      <c r="TXF21" s="203"/>
      <c r="TXG21" s="203"/>
      <c r="TXH21" s="203"/>
      <c r="TXI21" s="203"/>
      <c r="TXJ21" s="203"/>
      <c r="TXK21" s="203"/>
      <c r="TXL21" s="203"/>
      <c r="TXM21" s="203"/>
      <c r="TXN21" s="203"/>
      <c r="TXO21" s="203"/>
      <c r="TXP21" s="203"/>
      <c r="TXQ21" s="203"/>
      <c r="TXR21" s="203"/>
      <c r="TXS21" s="203"/>
      <c r="TXT21" s="203"/>
      <c r="TXU21" s="203"/>
      <c r="TXV21" s="203"/>
      <c r="TXW21" s="203"/>
      <c r="TXX21" s="203"/>
      <c r="TXY21" s="203"/>
      <c r="TXZ21" s="203"/>
      <c r="TYA21" s="203"/>
      <c r="TYB21" s="203"/>
      <c r="TYC21" s="203"/>
      <c r="TYD21" s="203"/>
      <c r="TYE21" s="203"/>
      <c r="TYF21" s="203"/>
      <c r="TYG21" s="203"/>
      <c r="TYH21" s="203"/>
      <c r="TYI21" s="203"/>
      <c r="TYJ21" s="203"/>
      <c r="TYK21" s="203"/>
      <c r="TYL21" s="203"/>
      <c r="TYM21" s="203"/>
      <c r="TYN21" s="203"/>
      <c r="TYO21" s="203"/>
      <c r="TYP21" s="203"/>
      <c r="TYQ21" s="203"/>
      <c r="TYR21" s="203"/>
      <c r="TYS21" s="203"/>
      <c r="TYT21" s="203"/>
      <c r="TYU21" s="203"/>
      <c r="TYV21" s="203"/>
      <c r="TYW21" s="203"/>
      <c r="TYX21" s="203"/>
      <c r="TYY21" s="203"/>
      <c r="TYZ21" s="203"/>
      <c r="TZA21" s="203"/>
      <c r="TZB21" s="203"/>
      <c r="TZC21" s="203"/>
      <c r="TZD21" s="203"/>
      <c r="TZE21" s="203"/>
      <c r="TZF21" s="203"/>
      <c r="TZG21" s="203"/>
      <c r="TZH21" s="203"/>
      <c r="TZI21" s="203"/>
      <c r="TZJ21" s="203"/>
      <c r="TZK21" s="203"/>
      <c r="TZL21" s="203"/>
      <c r="TZM21" s="203"/>
      <c r="TZN21" s="203"/>
      <c r="TZO21" s="203"/>
      <c r="TZP21" s="203"/>
      <c r="TZQ21" s="203"/>
      <c r="TZR21" s="203"/>
      <c r="TZS21" s="203"/>
      <c r="TZT21" s="203"/>
      <c r="TZU21" s="203"/>
      <c r="TZV21" s="203"/>
      <c r="TZW21" s="203"/>
      <c r="TZX21" s="203"/>
      <c r="TZY21" s="203"/>
      <c r="TZZ21" s="203"/>
      <c r="UAA21" s="203"/>
      <c r="UAB21" s="203"/>
      <c r="UAC21" s="203"/>
      <c r="UAD21" s="203"/>
      <c r="UAE21" s="203"/>
      <c r="UAF21" s="203"/>
      <c r="UAG21" s="203"/>
      <c r="UAH21" s="203"/>
      <c r="UAI21" s="203"/>
      <c r="UAJ21" s="203"/>
      <c r="UAK21" s="203"/>
      <c r="UAL21" s="203"/>
      <c r="UAM21" s="203"/>
      <c r="UAN21" s="203"/>
      <c r="UAO21" s="203"/>
      <c r="UAP21" s="203"/>
      <c r="UAQ21" s="203"/>
      <c r="UAR21" s="203"/>
      <c r="UAS21" s="203"/>
      <c r="UAT21" s="203"/>
      <c r="UAU21" s="203"/>
      <c r="UAV21" s="203"/>
      <c r="UAW21" s="203"/>
      <c r="UAX21" s="203"/>
      <c r="UAY21" s="203"/>
      <c r="UAZ21" s="203"/>
      <c r="UBA21" s="203"/>
      <c r="UBB21" s="203"/>
      <c r="UBC21" s="203"/>
      <c r="UBD21" s="203"/>
      <c r="UBE21" s="203"/>
      <c r="UBF21" s="203"/>
      <c r="UBG21" s="203"/>
      <c r="UBH21" s="203"/>
      <c r="UBI21" s="203"/>
      <c r="UBJ21" s="203"/>
      <c r="UBK21" s="203"/>
      <c r="UBL21" s="203"/>
      <c r="UBM21" s="203"/>
      <c r="UBN21" s="203"/>
      <c r="UBO21" s="203"/>
      <c r="UBP21" s="203"/>
      <c r="UBQ21" s="203"/>
      <c r="UBR21" s="203"/>
      <c r="UBS21" s="203"/>
      <c r="UBT21" s="203"/>
      <c r="UBU21" s="203"/>
      <c r="UBV21" s="203"/>
      <c r="UBW21" s="203"/>
      <c r="UBX21" s="203"/>
      <c r="UBY21" s="203"/>
      <c r="UBZ21" s="203"/>
      <c r="UCA21" s="203"/>
      <c r="UCB21" s="203"/>
      <c r="UCC21" s="203"/>
      <c r="UCD21" s="203"/>
      <c r="UCE21" s="203"/>
      <c r="UCF21" s="203"/>
      <c r="UCG21" s="203"/>
      <c r="UCH21" s="203"/>
      <c r="UCI21" s="203"/>
      <c r="UCJ21" s="203"/>
      <c r="UCK21" s="203"/>
      <c r="UCL21" s="203"/>
      <c r="UCM21" s="203"/>
      <c r="UCN21" s="203"/>
      <c r="UCO21" s="203"/>
      <c r="UCP21" s="203"/>
      <c r="UCQ21" s="203"/>
      <c r="UCR21" s="203"/>
      <c r="UCS21" s="203"/>
      <c r="UCT21" s="203"/>
      <c r="UCU21" s="203"/>
      <c r="UCV21" s="203"/>
      <c r="UCW21" s="203"/>
      <c r="UCX21" s="203"/>
      <c r="UCY21" s="203"/>
      <c r="UCZ21" s="203"/>
      <c r="UDA21" s="203"/>
      <c r="UDB21" s="203"/>
      <c r="UDC21" s="203"/>
      <c r="UDD21" s="203"/>
      <c r="UDE21" s="203"/>
      <c r="UDF21" s="203"/>
      <c r="UDG21" s="203"/>
      <c r="UDH21" s="203"/>
      <c r="UDI21" s="203"/>
      <c r="UDJ21" s="203"/>
      <c r="UDK21" s="203"/>
      <c r="UDL21" s="203"/>
      <c r="UDM21" s="203"/>
      <c r="UDN21" s="203"/>
      <c r="UDO21" s="203"/>
      <c r="UDP21" s="203"/>
      <c r="UDQ21" s="203"/>
      <c r="UDR21" s="203"/>
      <c r="UDS21" s="203"/>
      <c r="UDT21" s="203"/>
      <c r="UDU21" s="203"/>
      <c r="UDV21" s="203"/>
      <c r="UDW21" s="203"/>
      <c r="UDX21" s="203"/>
      <c r="UDY21" s="203"/>
      <c r="UDZ21" s="203"/>
      <c r="UEA21" s="203"/>
      <c r="UEB21" s="203"/>
      <c r="UEC21" s="203"/>
      <c r="UED21" s="203"/>
      <c r="UEE21" s="203"/>
      <c r="UEF21" s="203"/>
      <c r="UEG21" s="203"/>
      <c r="UEH21" s="203"/>
      <c r="UEI21" s="203"/>
      <c r="UEJ21" s="203"/>
      <c r="UEK21" s="203"/>
      <c r="UEL21" s="203"/>
      <c r="UEM21" s="203"/>
      <c r="UEN21" s="203"/>
      <c r="UEO21" s="203"/>
      <c r="UEP21" s="203"/>
      <c r="UEQ21" s="203"/>
      <c r="UER21" s="203"/>
      <c r="UES21" s="203"/>
      <c r="UET21" s="203"/>
      <c r="UEU21" s="203"/>
      <c r="UEV21" s="203"/>
      <c r="UEW21" s="203"/>
      <c r="UEX21" s="203"/>
      <c r="UEY21" s="203"/>
      <c r="UEZ21" s="203"/>
      <c r="UFA21" s="203"/>
      <c r="UFB21" s="203"/>
      <c r="UFC21" s="203"/>
      <c r="UFD21" s="203"/>
      <c r="UFE21" s="203"/>
      <c r="UFF21" s="203"/>
      <c r="UFG21" s="203"/>
      <c r="UFH21" s="203"/>
      <c r="UFI21" s="203"/>
      <c r="UFJ21" s="203"/>
      <c r="UFK21" s="203"/>
      <c r="UFL21" s="203"/>
      <c r="UFM21" s="203"/>
      <c r="UFN21" s="203"/>
      <c r="UFO21" s="203"/>
      <c r="UFP21" s="203"/>
      <c r="UFQ21" s="203"/>
      <c r="UFR21" s="203"/>
      <c r="UFS21" s="203"/>
      <c r="UFT21" s="203"/>
      <c r="UFU21" s="203"/>
      <c r="UFV21" s="203"/>
      <c r="UFW21" s="203"/>
      <c r="UFX21" s="203"/>
      <c r="UFY21" s="203"/>
      <c r="UFZ21" s="203"/>
      <c r="UGA21" s="203"/>
      <c r="UGB21" s="203"/>
      <c r="UGC21" s="203"/>
      <c r="UGD21" s="203"/>
      <c r="UGE21" s="203"/>
      <c r="UGF21" s="203"/>
      <c r="UGG21" s="203"/>
      <c r="UGH21" s="203"/>
      <c r="UGI21" s="203"/>
      <c r="UGJ21" s="203"/>
      <c r="UGK21" s="203"/>
      <c r="UGL21" s="203"/>
      <c r="UGM21" s="203"/>
      <c r="UGN21" s="203"/>
      <c r="UGO21" s="203"/>
      <c r="UGP21" s="203"/>
      <c r="UGQ21" s="203"/>
      <c r="UGR21" s="203"/>
      <c r="UGS21" s="203"/>
      <c r="UGT21" s="203"/>
      <c r="UGU21" s="203"/>
      <c r="UGV21" s="203"/>
      <c r="UGW21" s="203"/>
      <c r="UGX21" s="203"/>
      <c r="UGY21" s="203"/>
      <c r="UGZ21" s="203"/>
      <c r="UHA21" s="203"/>
      <c r="UHB21" s="203"/>
      <c r="UHC21" s="203"/>
      <c r="UHD21" s="203"/>
      <c r="UHE21" s="203"/>
      <c r="UHF21" s="203"/>
      <c r="UHG21" s="203"/>
      <c r="UHH21" s="203"/>
      <c r="UHI21" s="203"/>
      <c r="UHJ21" s="203"/>
      <c r="UHK21" s="203"/>
      <c r="UHL21" s="203"/>
      <c r="UHM21" s="203"/>
      <c r="UHN21" s="203"/>
      <c r="UHO21" s="203"/>
      <c r="UHP21" s="203"/>
      <c r="UHQ21" s="203"/>
      <c r="UHR21" s="203"/>
      <c r="UHS21" s="203"/>
      <c r="UHT21" s="203"/>
      <c r="UHU21" s="203"/>
      <c r="UHV21" s="203"/>
      <c r="UHW21" s="203"/>
      <c r="UHX21" s="203"/>
      <c r="UHY21" s="203"/>
      <c r="UHZ21" s="203"/>
      <c r="UIA21" s="203"/>
      <c r="UIB21" s="203"/>
      <c r="UIC21" s="203"/>
      <c r="UID21" s="203"/>
      <c r="UIE21" s="203"/>
      <c r="UIF21" s="203"/>
      <c r="UIG21" s="203"/>
      <c r="UIH21" s="203"/>
      <c r="UII21" s="203"/>
      <c r="UIJ21" s="203"/>
      <c r="UIK21" s="203"/>
      <c r="UIL21" s="203"/>
      <c r="UIM21" s="203"/>
      <c r="UIN21" s="203"/>
      <c r="UIO21" s="203"/>
      <c r="UIP21" s="203"/>
      <c r="UIQ21" s="203"/>
      <c r="UIR21" s="203"/>
      <c r="UIS21" s="203"/>
      <c r="UIT21" s="203"/>
      <c r="UIU21" s="203"/>
      <c r="UIV21" s="203"/>
      <c r="UIW21" s="203"/>
      <c r="UIX21" s="203"/>
      <c r="UIY21" s="203"/>
      <c r="UIZ21" s="203"/>
      <c r="UJA21" s="203"/>
      <c r="UJB21" s="203"/>
      <c r="UJC21" s="203"/>
      <c r="UJD21" s="203"/>
      <c r="UJE21" s="203"/>
      <c r="UJF21" s="203"/>
      <c r="UJG21" s="203"/>
      <c r="UJH21" s="203"/>
      <c r="UJI21" s="203"/>
      <c r="UJJ21" s="203"/>
      <c r="UJK21" s="203"/>
      <c r="UJL21" s="203"/>
      <c r="UJM21" s="203"/>
      <c r="UJN21" s="203"/>
      <c r="UJO21" s="203"/>
      <c r="UJP21" s="203"/>
      <c r="UJQ21" s="203"/>
      <c r="UJR21" s="203"/>
      <c r="UJS21" s="203"/>
      <c r="UJT21" s="203"/>
      <c r="UJU21" s="203"/>
      <c r="UJV21" s="203"/>
      <c r="UJW21" s="203"/>
      <c r="UJX21" s="203"/>
      <c r="UJY21" s="203"/>
      <c r="UJZ21" s="203"/>
      <c r="UKA21" s="203"/>
      <c r="UKB21" s="203"/>
      <c r="UKC21" s="203"/>
      <c r="UKD21" s="203"/>
      <c r="UKE21" s="203"/>
      <c r="UKF21" s="203"/>
      <c r="UKG21" s="203"/>
      <c r="UKH21" s="203"/>
      <c r="UKI21" s="203"/>
      <c r="UKJ21" s="203"/>
      <c r="UKK21" s="203"/>
      <c r="UKL21" s="203"/>
      <c r="UKM21" s="203"/>
      <c r="UKN21" s="203"/>
      <c r="UKO21" s="203"/>
      <c r="UKP21" s="203"/>
      <c r="UKQ21" s="203"/>
      <c r="UKR21" s="203"/>
      <c r="UKS21" s="203"/>
      <c r="UKT21" s="203"/>
      <c r="UKU21" s="203"/>
      <c r="UKV21" s="203"/>
      <c r="UKW21" s="203"/>
      <c r="UKX21" s="203"/>
      <c r="UKY21" s="203"/>
      <c r="UKZ21" s="203"/>
      <c r="ULA21" s="203"/>
      <c r="ULB21" s="203"/>
      <c r="ULC21" s="203"/>
      <c r="ULD21" s="203"/>
      <c r="ULE21" s="203"/>
      <c r="ULF21" s="203"/>
      <c r="ULG21" s="203"/>
      <c r="ULH21" s="203"/>
      <c r="ULI21" s="203"/>
      <c r="ULJ21" s="203"/>
      <c r="ULK21" s="203"/>
      <c r="ULL21" s="203"/>
      <c r="ULM21" s="203"/>
      <c r="ULN21" s="203"/>
      <c r="ULO21" s="203"/>
      <c r="ULP21" s="203"/>
      <c r="ULQ21" s="203"/>
      <c r="ULR21" s="203"/>
      <c r="ULS21" s="203"/>
      <c r="ULT21" s="203"/>
      <c r="ULU21" s="203"/>
      <c r="ULV21" s="203"/>
      <c r="ULW21" s="203"/>
      <c r="ULX21" s="203"/>
      <c r="ULY21" s="203"/>
      <c r="ULZ21" s="203"/>
      <c r="UMA21" s="203"/>
      <c r="UMB21" s="203"/>
      <c r="UMC21" s="203"/>
      <c r="UMD21" s="203"/>
      <c r="UME21" s="203"/>
      <c r="UMF21" s="203"/>
      <c r="UMG21" s="203"/>
      <c r="UMH21" s="203"/>
      <c r="UMI21" s="203"/>
      <c r="UMJ21" s="203"/>
      <c r="UMK21" s="203"/>
      <c r="UML21" s="203"/>
      <c r="UMM21" s="203"/>
      <c r="UMN21" s="203"/>
      <c r="UMO21" s="203"/>
      <c r="UMP21" s="203"/>
      <c r="UMQ21" s="203"/>
      <c r="UMR21" s="203"/>
      <c r="UMS21" s="203"/>
      <c r="UMT21" s="203"/>
      <c r="UMU21" s="203"/>
      <c r="UMV21" s="203"/>
      <c r="UMW21" s="203"/>
      <c r="UMX21" s="203"/>
      <c r="UMY21" s="203"/>
      <c r="UMZ21" s="203"/>
      <c r="UNA21" s="203"/>
      <c r="UNB21" s="203"/>
      <c r="UNC21" s="203"/>
      <c r="UND21" s="203"/>
      <c r="UNE21" s="203"/>
      <c r="UNF21" s="203"/>
      <c r="UNG21" s="203"/>
      <c r="UNH21" s="203"/>
      <c r="UNI21" s="203"/>
      <c r="UNJ21" s="203"/>
      <c r="UNK21" s="203"/>
      <c r="UNL21" s="203"/>
      <c r="UNM21" s="203"/>
      <c r="UNN21" s="203"/>
      <c r="UNO21" s="203"/>
      <c r="UNP21" s="203"/>
      <c r="UNQ21" s="203"/>
      <c r="UNR21" s="203"/>
      <c r="UNS21" s="203"/>
      <c r="UNT21" s="203"/>
      <c r="UNU21" s="203"/>
      <c r="UNV21" s="203"/>
      <c r="UNW21" s="203"/>
      <c r="UNX21" s="203"/>
      <c r="UNY21" s="203"/>
      <c r="UNZ21" s="203"/>
      <c r="UOA21" s="203"/>
      <c r="UOB21" s="203"/>
      <c r="UOC21" s="203"/>
      <c r="UOD21" s="203"/>
      <c r="UOE21" s="203"/>
      <c r="UOF21" s="203"/>
      <c r="UOG21" s="203"/>
      <c r="UOH21" s="203"/>
      <c r="UOI21" s="203"/>
      <c r="UOJ21" s="203"/>
      <c r="UOK21" s="203"/>
      <c r="UOL21" s="203"/>
      <c r="UOM21" s="203"/>
      <c r="UON21" s="203"/>
      <c r="UOO21" s="203"/>
      <c r="UOP21" s="203"/>
      <c r="UOQ21" s="203"/>
      <c r="UOR21" s="203"/>
      <c r="UOS21" s="203"/>
      <c r="UOT21" s="203"/>
      <c r="UOU21" s="203"/>
      <c r="UOV21" s="203"/>
      <c r="UOW21" s="203"/>
      <c r="UOX21" s="203"/>
      <c r="UOY21" s="203"/>
      <c r="UOZ21" s="203"/>
      <c r="UPA21" s="203"/>
      <c r="UPB21" s="203"/>
      <c r="UPC21" s="203"/>
      <c r="UPD21" s="203"/>
      <c r="UPE21" s="203"/>
      <c r="UPF21" s="203"/>
      <c r="UPG21" s="203"/>
      <c r="UPH21" s="203"/>
      <c r="UPI21" s="203"/>
      <c r="UPJ21" s="203"/>
      <c r="UPK21" s="203"/>
      <c r="UPL21" s="203"/>
      <c r="UPM21" s="203"/>
      <c r="UPN21" s="203"/>
      <c r="UPO21" s="203"/>
      <c r="UPP21" s="203"/>
      <c r="UPQ21" s="203"/>
      <c r="UPR21" s="203"/>
      <c r="UPS21" s="203"/>
      <c r="UPT21" s="203"/>
      <c r="UPU21" s="203"/>
      <c r="UPV21" s="203"/>
      <c r="UPW21" s="203"/>
      <c r="UPX21" s="203"/>
      <c r="UPY21" s="203"/>
      <c r="UPZ21" s="203"/>
      <c r="UQA21" s="203"/>
      <c r="UQB21" s="203"/>
      <c r="UQC21" s="203"/>
      <c r="UQD21" s="203"/>
      <c r="UQE21" s="203"/>
      <c r="UQF21" s="203"/>
      <c r="UQG21" s="203"/>
      <c r="UQH21" s="203"/>
      <c r="UQI21" s="203"/>
      <c r="UQJ21" s="203"/>
      <c r="UQK21" s="203"/>
      <c r="UQL21" s="203"/>
      <c r="UQM21" s="203"/>
      <c r="UQN21" s="203"/>
      <c r="UQO21" s="203"/>
      <c r="UQP21" s="203"/>
      <c r="UQQ21" s="203"/>
      <c r="UQR21" s="203"/>
      <c r="UQS21" s="203"/>
      <c r="UQT21" s="203"/>
      <c r="UQU21" s="203"/>
      <c r="UQV21" s="203"/>
      <c r="UQW21" s="203"/>
      <c r="UQX21" s="203"/>
      <c r="UQY21" s="203"/>
      <c r="UQZ21" s="203"/>
      <c r="URA21" s="203"/>
      <c r="URB21" s="203"/>
      <c r="URC21" s="203"/>
      <c r="URD21" s="203"/>
      <c r="URE21" s="203"/>
      <c r="URF21" s="203"/>
      <c r="URG21" s="203"/>
      <c r="URH21" s="203"/>
      <c r="URI21" s="203"/>
      <c r="URJ21" s="203"/>
      <c r="URK21" s="203"/>
      <c r="URL21" s="203"/>
      <c r="URM21" s="203"/>
      <c r="URN21" s="203"/>
      <c r="URO21" s="203"/>
      <c r="URP21" s="203"/>
      <c r="URQ21" s="203"/>
      <c r="URR21" s="203"/>
      <c r="URS21" s="203"/>
      <c r="URT21" s="203"/>
      <c r="URU21" s="203"/>
      <c r="URV21" s="203"/>
      <c r="URW21" s="203"/>
      <c r="URX21" s="203"/>
      <c r="URY21" s="203"/>
      <c r="URZ21" s="203"/>
      <c r="USA21" s="203"/>
      <c r="USB21" s="203"/>
      <c r="USC21" s="203"/>
      <c r="USD21" s="203"/>
      <c r="USE21" s="203"/>
      <c r="USF21" s="203"/>
      <c r="USG21" s="203"/>
      <c r="USH21" s="203"/>
      <c r="USI21" s="203"/>
      <c r="USJ21" s="203"/>
      <c r="USK21" s="203"/>
      <c r="USL21" s="203"/>
      <c r="USM21" s="203"/>
      <c r="USN21" s="203"/>
      <c r="USO21" s="203"/>
      <c r="USP21" s="203"/>
      <c r="USQ21" s="203"/>
      <c r="USR21" s="203"/>
      <c r="USS21" s="203"/>
      <c r="UST21" s="203"/>
      <c r="USU21" s="203"/>
      <c r="USV21" s="203"/>
      <c r="USW21" s="203"/>
      <c r="USX21" s="203"/>
      <c r="USY21" s="203"/>
      <c r="USZ21" s="203"/>
      <c r="UTA21" s="203"/>
      <c r="UTB21" s="203"/>
      <c r="UTC21" s="203"/>
      <c r="UTD21" s="203"/>
      <c r="UTE21" s="203"/>
      <c r="UTF21" s="203"/>
      <c r="UTG21" s="203"/>
      <c r="UTH21" s="203"/>
      <c r="UTI21" s="203"/>
      <c r="UTJ21" s="203"/>
      <c r="UTK21" s="203"/>
      <c r="UTL21" s="203"/>
      <c r="UTM21" s="203"/>
      <c r="UTN21" s="203"/>
      <c r="UTO21" s="203"/>
      <c r="UTP21" s="203"/>
      <c r="UTQ21" s="203"/>
      <c r="UTR21" s="203"/>
      <c r="UTS21" s="203"/>
      <c r="UTT21" s="203"/>
      <c r="UTU21" s="203"/>
      <c r="UTV21" s="203"/>
      <c r="UTW21" s="203"/>
      <c r="UTX21" s="203"/>
      <c r="UTY21" s="203"/>
      <c r="UTZ21" s="203"/>
      <c r="UUA21" s="203"/>
      <c r="UUB21" s="203"/>
      <c r="UUC21" s="203"/>
      <c r="UUD21" s="203"/>
      <c r="UUE21" s="203"/>
      <c r="UUF21" s="203"/>
      <c r="UUG21" s="203"/>
      <c r="UUH21" s="203"/>
      <c r="UUI21" s="203"/>
      <c r="UUJ21" s="203"/>
      <c r="UUK21" s="203"/>
      <c r="UUL21" s="203"/>
      <c r="UUM21" s="203"/>
      <c r="UUN21" s="203"/>
      <c r="UUO21" s="203"/>
      <c r="UUP21" s="203"/>
      <c r="UUQ21" s="203"/>
      <c r="UUR21" s="203"/>
      <c r="UUS21" s="203"/>
      <c r="UUT21" s="203"/>
      <c r="UUU21" s="203"/>
      <c r="UUV21" s="203"/>
      <c r="UUW21" s="203"/>
      <c r="UUX21" s="203"/>
      <c r="UUY21" s="203"/>
      <c r="UUZ21" s="203"/>
      <c r="UVA21" s="203"/>
      <c r="UVB21" s="203"/>
      <c r="UVC21" s="203"/>
      <c r="UVD21" s="203"/>
      <c r="UVE21" s="203"/>
      <c r="UVF21" s="203"/>
      <c r="UVG21" s="203"/>
      <c r="UVH21" s="203"/>
      <c r="UVI21" s="203"/>
      <c r="UVJ21" s="203"/>
      <c r="UVK21" s="203"/>
      <c r="UVL21" s="203"/>
      <c r="UVM21" s="203"/>
      <c r="UVN21" s="203"/>
      <c r="UVO21" s="203"/>
      <c r="UVP21" s="203"/>
      <c r="UVQ21" s="203"/>
      <c r="UVR21" s="203"/>
      <c r="UVS21" s="203"/>
      <c r="UVT21" s="203"/>
      <c r="UVU21" s="203"/>
      <c r="UVV21" s="203"/>
      <c r="UVW21" s="203"/>
      <c r="UVX21" s="203"/>
      <c r="UVY21" s="203"/>
      <c r="UVZ21" s="203"/>
      <c r="UWA21" s="203"/>
      <c r="UWB21" s="203"/>
      <c r="UWC21" s="203"/>
      <c r="UWD21" s="203"/>
      <c r="UWE21" s="203"/>
      <c r="UWF21" s="203"/>
      <c r="UWG21" s="203"/>
      <c r="UWH21" s="203"/>
      <c r="UWI21" s="203"/>
      <c r="UWJ21" s="203"/>
      <c r="UWK21" s="203"/>
      <c r="UWL21" s="203"/>
      <c r="UWM21" s="203"/>
      <c r="UWN21" s="203"/>
      <c r="UWO21" s="203"/>
      <c r="UWP21" s="203"/>
      <c r="UWQ21" s="203"/>
      <c r="UWR21" s="203"/>
      <c r="UWS21" s="203"/>
      <c r="UWT21" s="203"/>
      <c r="UWU21" s="203"/>
      <c r="UWV21" s="203"/>
      <c r="UWW21" s="203"/>
      <c r="UWX21" s="203"/>
      <c r="UWY21" s="203"/>
      <c r="UWZ21" s="203"/>
      <c r="UXA21" s="203"/>
      <c r="UXB21" s="203"/>
      <c r="UXC21" s="203"/>
      <c r="UXD21" s="203"/>
      <c r="UXE21" s="203"/>
      <c r="UXF21" s="203"/>
      <c r="UXG21" s="203"/>
      <c r="UXH21" s="203"/>
      <c r="UXI21" s="203"/>
      <c r="UXJ21" s="203"/>
      <c r="UXK21" s="203"/>
      <c r="UXL21" s="203"/>
      <c r="UXM21" s="203"/>
      <c r="UXN21" s="203"/>
      <c r="UXO21" s="203"/>
      <c r="UXP21" s="203"/>
      <c r="UXQ21" s="203"/>
      <c r="UXR21" s="203"/>
      <c r="UXS21" s="203"/>
      <c r="UXT21" s="203"/>
      <c r="UXU21" s="203"/>
      <c r="UXV21" s="203"/>
      <c r="UXW21" s="203"/>
      <c r="UXX21" s="203"/>
      <c r="UXY21" s="203"/>
      <c r="UXZ21" s="203"/>
      <c r="UYA21" s="203"/>
      <c r="UYB21" s="203"/>
      <c r="UYC21" s="203"/>
      <c r="UYD21" s="203"/>
      <c r="UYE21" s="203"/>
      <c r="UYF21" s="203"/>
      <c r="UYG21" s="203"/>
      <c r="UYH21" s="203"/>
      <c r="UYI21" s="203"/>
      <c r="UYJ21" s="203"/>
      <c r="UYK21" s="203"/>
      <c r="UYL21" s="203"/>
      <c r="UYM21" s="203"/>
      <c r="UYN21" s="203"/>
      <c r="UYO21" s="203"/>
      <c r="UYP21" s="203"/>
      <c r="UYQ21" s="203"/>
      <c r="UYR21" s="203"/>
      <c r="UYS21" s="203"/>
      <c r="UYT21" s="203"/>
      <c r="UYU21" s="203"/>
      <c r="UYV21" s="203"/>
      <c r="UYW21" s="203"/>
      <c r="UYX21" s="203"/>
      <c r="UYY21" s="203"/>
      <c r="UYZ21" s="203"/>
      <c r="UZA21" s="203"/>
      <c r="UZB21" s="203"/>
      <c r="UZC21" s="203"/>
      <c r="UZD21" s="203"/>
      <c r="UZE21" s="203"/>
      <c r="UZF21" s="203"/>
      <c r="UZG21" s="203"/>
      <c r="UZH21" s="203"/>
      <c r="UZI21" s="203"/>
      <c r="UZJ21" s="203"/>
      <c r="UZK21" s="203"/>
      <c r="UZL21" s="203"/>
      <c r="UZM21" s="203"/>
      <c r="UZN21" s="203"/>
      <c r="UZO21" s="203"/>
      <c r="UZP21" s="203"/>
      <c r="UZQ21" s="203"/>
      <c r="UZR21" s="203"/>
      <c r="UZS21" s="203"/>
      <c r="UZT21" s="203"/>
      <c r="UZU21" s="203"/>
      <c r="UZV21" s="203"/>
      <c r="UZW21" s="203"/>
      <c r="UZX21" s="203"/>
      <c r="UZY21" s="203"/>
      <c r="UZZ21" s="203"/>
      <c r="VAA21" s="203"/>
      <c r="VAB21" s="203"/>
      <c r="VAC21" s="203"/>
      <c r="VAD21" s="203"/>
      <c r="VAE21" s="203"/>
      <c r="VAF21" s="203"/>
      <c r="VAG21" s="203"/>
      <c r="VAH21" s="203"/>
      <c r="VAI21" s="203"/>
      <c r="VAJ21" s="203"/>
      <c r="VAK21" s="203"/>
      <c r="VAL21" s="203"/>
      <c r="VAM21" s="203"/>
      <c r="VAN21" s="203"/>
      <c r="VAO21" s="203"/>
      <c r="VAP21" s="203"/>
      <c r="VAQ21" s="203"/>
      <c r="VAR21" s="203"/>
      <c r="VAS21" s="203"/>
      <c r="VAT21" s="203"/>
      <c r="VAU21" s="203"/>
      <c r="VAV21" s="203"/>
      <c r="VAW21" s="203"/>
      <c r="VAX21" s="203"/>
      <c r="VAY21" s="203"/>
      <c r="VAZ21" s="203"/>
      <c r="VBA21" s="203"/>
      <c r="VBB21" s="203"/>
      <c r="VBC21" s="203"/>
      <c r="VBD21" s="203"/>
      <c r="VBE21" s="203"/>
      <c r="VBF21" s="203"/>
      <c r="VBG21" s="203"/>
      <c r="VBH21" s="203"/>
      <c r="VBI21" s="203"/>
      <c r="VBJ21" s="203"/>
      <c r="VBK21" s="203"/>
      <c r="VBL21" s="203"/>
      <c r="VBM21" s="203"/>
      <c r="VBN21" s="203"/>
      <c r="VBO21" s="203"/>
      <c r="VBP21" s="203"/>
      <c r="VBQ21" s="203"/>
      <c r="VBR21" s="203"/>
      <c r="VBS21" s="203"/>
      <c r="VBT21" s="203"/>
      <c r="VBU21" s="203"/>
      <c r="VBV21" s="203"/>
      <c r="VBW21" s="203"/>
      <c r="VBX21" s="203"/>
      <c r="VBY21" s="203"/>
      <c r="VBZ21" s="203"/>
      <c r="VCA21" s="203"/>
      <c r="VCB21" s="203"/>
      <c r="VCC21" s="203"/>
      <c r="VCD21" s="203"/>
      <c r="VCE21" s="203"/>
      <c r="VCF21" s="203"/>
      <c r="VCG21" s="203"/>
      <c r="VCH21" s="203"/>
      <c r="VCI21" s="203"/>
      <c r="VCJ21" s="203"/>
      <c r="VCK21" s="203"/>
      <c r="VCL21" s="203"/>
      <c r="VCM21" s="203"/>
      <c r="VCN21" s="203"/>
      <c r="VCO21" s="203"/>
      <c r="VCP21" s="203"/>
      <c r="VCQ21" s="203"/>
      <c r="VCR21" s="203"/>
      <c r="VCS21" s="203"/>
      <c r="VCT21" s="203"/>
      <c r="VCU21" s="203"/>
      <c r="VCV21" s="203"/>
      <c r="VCW21" s="203"/>
      <c r="VCX21" s="203"/>
      <c r="VCY21" s="203"/>
      <c r="VCZ21" s="203"/>
      <c r="VDA21" s="203"/>
      <c r="VDB21" s="203"/>
      <c r="VDC21" s="203"/>
      <c r="VDD21" s="203"/>
      <c r="VDE21" s="203"/>
      <c r="VDF21" s="203"/>
      <c r="VDG21" s="203"/>
      <c r="VDH21" s="203"/>
      <c r="VDI21" s="203"/>
      <c r="VDJ21" s="203"/>
      <c r="VDK21" s="203"/>
      <c r="VDL21" s="203"/>
      <c r="VDM21" s="203"/>
      <c r="VDN21" s="203"/>
      <c r="VDO21" s="203"/>
      <c r="VDP21" s="203"/>
      <c r="VDQ21" s="203"/>
      <c r="VDR21" s="203"/>
      <c r="VDS21" s="203"/>
      <c r="VDT21" s="203"/>
      <c r="VDU21" s="203"/>
      <c r="VDV21" s="203"/>
      <c r="VDW21" s="203"/>
      <c r="VDX21" s="203"/>
      <c r="VDY21" s="203"/>
      <c r="VDZ21" s="203"/>
      <c r="VEA21" s="203"/>
      <c r="VEB21" s="203"/>
      <c r="VEC21" s="203"/>
      <c r="VED21" s="203"/>
      <c r="VEE21" s="203"/>
      <c r="VEF21" s="203"/>
      <c r="VEG21" s="203"/>
      <c r="VEH21" s="203"/>
      <c r="VEI21" s="203"/>
      <c r="VEJ21" s="203"/>
      <c r="VEK21" s="203"/>
      <c r="VEL21" s="203"/>
      <c r="VEM21" s="203"/>
      <c r="VEN21" s="203"/>
      <c r="VEO21" s="203"/>
      <c r="VEP21" s="203"/>
      <c r="VEQ21" s="203"/>
      <c r="VER21" s="203"/>
      <c r="VES21" s="203"/>
      <c r="VET21" s="203"/>
      <c r="VEU21" s="203"/>
      <c r="VEV21" s="203"/>
      <c r="VEW21" s="203"/>
      <c r="VEX21" s="203"/>
      <c r="VEY21" s="203"/>
      <c r="VEZ21" s="203"/>
      <c r="VFA21" s="203"/>
      <c r="VFB21" s="203"/>
      <c r="VFC21" s="203"/>
      <c r="VFD21" s="203"/>
      <c r="VFE21" s="203"/>
      <c r="VFF21" s="203"/>
      <c r="VFG21" s="203"/>
      <c r="VFH21" s="203"/>
      <c r="VFI21" s="203"/>
      <c r="VFJ21" s="203"/>
      <c r="VFK21" s="203"/>
      <c r="VFL21" s="203"/>
      <c r="VFM21" s="203"/>
      <c r="VFN21" s="203"/>
      <c r="VFO21" s="203"/>
      <c r="VFP21" s="203"/>
      <c r="VFQ21" s="203"/>
      <c r="VFR21" s="203"/>
      <c r="VFS21" s="203"/>
      <c r="VFT21" s="203"/>
      <c r="VFU21" s="203"/>
      <c r="VFV21" s="203"/>
      <c r="VFW21" s="203"/>
      <c r="VFX21" s="203"/>
      <c r="VFY21" s="203"/>
      <c r="VFZ21" s="203"/>
      <c r="VGA21" s="203"/>
      <c r="VGB21" s="203"/>
      <c r="VGC21" s="203"/>
      <c r="VGD21" s="203"/>
      <c r="VGE21" s="203"/>
      <c r="VGF21" s="203"/>
      <c r="VGG21" s="203"/>
      <c r="VGH21" s="203"/>
      <c r="VGI21" s="203"/>
      <c r="VGJ21" s="203"/>
      <c r="VGK21" s="203"/>
      <c r="VGL21" s="203"/>
      <c r="VGM21" s="203"/>
      <c r="VGN21" s="203"/>
      <c r="VGO21" s="203"/>
      <c r="VGP21" s="203"/>
      <c r="VGQ21" s="203"/>
      <c r="VGR21" s="203"/>
      <c r="VGS21" s="203"/>
      <c r="VGT21" s="203"/>
      <c r="VGU21" s="203"/>
      <c r="VGV21" s="203"/>
      <c r="VGW21" s="203"/>
      <c r="VGX21" s="203"/>
      <c r="VGY21" s="203"/>
      <c r="VGZ21" s="203"/>
      <c r="VHA21" s="203"/>
      <c r="VHB21" s="203"/>
      <c r="VHC21" s="203"/>
      <c r="VHD21" s="203"/>
      <c r="VHE21" s="203"/>
      <c r="VHF21" s="203"/>
      <c r="VHG21" s="203"/>
      <c r="VHH21" s="203"/>
      <c r="VHI21" s="203"/>
      <c r="VHJ21" s="203"/>
      <c r="VHK21" s="203"/>
      <c r="VHL21" s="203"/>
      <c r="VHM21" s="203"/>
      <c r="VHN21" s="203"/>
      <c r="VHO21" s="203"/>
      <c r="VHP21" s="203"/>
      <c r="VHQ21" s="203"/>
      <c r="VHR21" s="203"/>
      <c r="VHS21" s="203"/>
      <c r="VHT21" s="203"/>
      <c r="VHU21" s="203"/>
      <c r="VHV21" s="203"/>
      <c r="VHW21" s="203"/>
      <c r="VHX21" s="203"/>
      <c r="VHY21" s="203"/>
      <c r="VHZ21" s="203"/>
      <c r="VIA21" s="203"/>
      <c r="VIB21" s="203"/>
      <c r="VIC21" s="203"/>
      <c r="VID21" s="203"/>
      <c r="VIE21" s="203"/>
      <c r="VIF21" s="203"/>
      <c r="VIG21" s="203"/>
      <c r="VIH21" s="203"/>
      <c r="VII21" s="203"/>
      <c r="VIJ21" s="203"/>
      <c r="VIK21" s="203"/>
      <c r="VIL21" s="203"/>
      <c r="VIM21" s="203"/>
      <c r="VIN21" s="203"/>
      <c r="VIO21" s="203"/>
      <c r="VIP21" s="203"/>
      <c r="VIQ21" s="203"/>
      <c r="VIR21" s="203"/>
      <c r="VIS21" s="203"/>
      <c r="VIT21" s="203"/>
      <c r="VIU21" s="203"/>
      <c r="VIV21" s="203"/>
      <c r="VIW21" s="203"/>
      <c r="VIX21" s="203"/>
      <c r="VIY21" s="203"/>
      <c r="VIZ21" s="203"/>
      <c r="VJA21" s="203"/>
      <c r="VJB21" s="203"/>
      <c r="VJC21" s="203"/>
      <c r="VJD21" s="203"/>
      <c r="VJE21" s="203"/>
      <c r="VJF21" s="203"/>
      <c r="VJG21" s="203"/>
      <c r="VJH21" s="203"/>
      <c r="VJI21" s="203"/>
      <c r="VJJ21" s="203"/>
      <c r="VJK21" s="203"/>
      <c r="VJL21" s="203"/>
      <c r="VJM21" s="203"/>
      <c r="VJN21" s="203"/>
      <c r="VJO21" s="203"/>
      <c r="VJP21" s="203"/>
      <c r="VJQ21" s="203"/>
      <c r="VJR21" s="203"/>
      <c r="VJS21" s="203"/>
      <c r="VJT21" s="203"/>
      <c r="VJU21" s="203"/>
      <c r="VJV21" s="203"/>
      <c r="VJW21" s="203"/>
      <c r="VJX21" s="203"/>
      <c r="VJY21" s="203"/>
      <c r="VJZ21" s="203"/>
      <c r="VKA21" s="203"/>
      <c r="VKB21" s="203"/>
      <c r="VKC21" s="203"/>
      <c r="VKD21" s="203"/>
      <c r="VKE21" s="203"/>
      <c r="VKF21" s="203"/>
      <c r="VKG21" s="203"/>
      <c r="VKH21" s="203"/>
      <c r="VKI21" s="203"/>
      <c r="VKJ21" s="203"/>
      <c r="VKK21" s="203"/>
      <c r="VKL21" s="203"/>
      <c r="VKM21" s="203"/>
      <c r="VKN21" s="203"/>
      <c r="VKO21" s="203"/>
      <c r="VKP21" s="203"/>
      <c r="VKQ21" s="203"/>
      <c r="VKR21" s="203"/>
      <c r="VKS21" s="203"/>
      <c r="VKT21" s="203"/>
      <c r="VKU21" s="203"/>
      <c r="VKV21" s="203"/>
      <c r="VKW21" s="203"/>
      <c r="VKX21" s="203"/>
      <c r="VKY21" s="203"/>
      <c r="VKZ21" s="203"/>
      <c r="VLA21" s="203"/>
      <c r="VLB21" s="203"/>
      <c r="VLC21" s="203"/>
      <c r="VLD21" s="203"/>
      <c r="VLE21" s="203"/>
      <c r="VLF21" s="203"/>
      <c r="VLG21" s="203"/>
      <c r="VLH21" s="203"/>
      <c r="VLI21" s="203"/>
      <c r="VLJ21" s="203"/>
      <c r="VLK21" s="203"/>
      <c r="VLL21" s="203"/>
      <c r="VLM21" s="203"/>
      <c r="VLN21" s="203"/>
      <c r="VLO21" s="203"/>
      <c r="VLP21" s="203"/>
      <c r="VLQ21" s="203"/>
      <c r="VLR21" s="203"/>
      <c r="VLS21" s="203"/>
      <c r="VLT21" s="203"/>
      <c r="VLU21" s="203"/>
      <c r="VLV21" s="203"/>
      <c r="VLW21" s="203"/>
      <c r="VLX21" s="203"/>
      <c r="VLY21" s="203"/>
      <c r="VLZ21" s="203"/>
      <c r="VMA21" s="203"/>
      <c r="VMB21" s="203"/>
      <c r="VMC21" s="203"/>
      <c r="VMD21" s="203"/>
      <c r="VME21" s="203"/>
      <c r="VMF21" s="203"/>
      <c r="VMG21" s="203"/>
      <c r="VMH21" s="203"/>
      <c r="VMI21" s="203"/>
      <c r="VMJ21" s="203"/>
      <c r="VMK21" s="203"/>
      <c r="VML21" s="203"/>
      <c r="VMM21" s="203"/>
      <c r="VMN21" s="203"/>
      <c r="VMO21" s="203"/>
      <c r="VMP21" s="203"/>
      <c r="VMQ21" s="203"/>
      <c r="VMR21" s="203"/>
      <c r="VMS21" s="203"/>
      <c r="VMT21" s="203"/>
      <c r="VMU21" s="203"/>
      <c r="VMV21" s="203"/>
      <c r="VMW21" s="203"/>
      <c r="VMX21" s="203"/>
      <c r="VMY21" s="203"/>
      <c r="VMZ21" s="203"/>
      <c r="VNA21" s="203"/>
      <c r="VNB21" s="203"/>
      <c r="VNC21" s="203"/>
      <c r="VND21" s="203"/>
      <c r="VNE21" s="203"/>
      <c r="VNF21" s="203"/>
      <c r="VNG21" s="203"/>
      <c r="VNH21" s="203"/>
      <c r="VNI21" s="203"/>
      <c r="VNJ21" s="203"/>
      <c r="VNK21" s="203"/>
      <c r="VNL21" s="203"/>
      <c r="VNM21" s="203"/>
      <c r="VNN21" s="203"/>
      <c r="VNO21" s="203"/>
      <c r="VNP21" s="203"/>
      <c r="VNQ21" s="203"/>
      <c r="VNR21" s="203"/>
      <c r="VNS21" s="203"/>
      <c r="VNT21" s="203"/>
      <c r="VNU21" s="203"/>
      <c r="VNV21" s="203"/>
      <c r="VNW21" s="203"/>
      <c r="VNX21" s="203"/>
      <c r="VNY21" s="203"/>
      <c r="VNZ21" s="203"/>
      <c r="VOA21" s="203"/>
      <c r="VOB21" s="203"/>
      <c r="VOC21" s="203"/>
      <c r="VOD21" s="203"/>
      <c r="VOE21" s="203"/>
      <c r="VOF21" s="203"/>
      <c r="VOG21" s="203"/>
      <c r="VOH21" s="203"/>
      <c r="VOI21" s="203"/>
      <c r="VOJ21" s="203"/>
      <c r="VOK21" s="203"/>
      <c r="VOL21" s="203"/>
      <c r="VOM21" s="203"/>
      <c r="VON21" s="203"/>
      <c r="VOO21" s="203"/>
      <c r="VOP21" s="203"/>
      <c r="VOQ21" s="203"/>
      <c r="VOR21" s="203"/>
      <c r="VOS21" s="203"/>
      <c r="VOT21" s="203"/>
      <c r="VOU21" s="203"/>
      <c r="VOV21" s="203"/>
      <c r="VOW21" s="203"/>
      <c r="VOX21" s="203"/>
      <c r="VOY21" s="203"/>
      <c r="VOZ21" s="203"/>
      <c r="VPA21" s="203"/>
      <c r="VPB21" s="203"/>
      <c r="VPC21" s="203"/>
      <c r="VPD21" s="203"/>
      <c r="VPE21" s="203"/>
      <c r="VPF21" s="203"/>
      <c r="VPG21" s="203"/>
      <c r="VPH21" s="203"/>
      <c r="VPI21" s="203"/>
      <c r="VPJ21" s="203"/>
      <c r="VPK21" s="203"/>
      <c r="VPL21" s="203"/>
      <c r="VPM21" s="203"/>
      <c r="VPN21" s="203"/>
      <c r="VPO21" s="203"/>
      <c r="VPP21" s="203"/>
      <c r="VPQ21" s="203"/>
      <c r="VPR21" s="203"/>
      <c r="VPS21" s="203"/>
      <c r="VPT21" s="203"/>
      <c r="VPU21" s="203"/>
      <c r="VPV21" s="203"/>
      <c r="VPW21" s="203"/>
      <c r="VPX21" s="203"/>
      <c r="VPY21" s="203"/>
      <c r="VPZ21" s="203"/>
      <c r="VQA21" s="203"/>
      <c r="VQB21" s="203"/>
      <c r="VQC21" s="203"/>
      <c r="VQD21" s="203"/>
      <c r="VQE21" s="203"/>
      <c r="VQF21" s="203"/>
      <c r="VQG21" s="203"/>
      <c r="VQH21" s="203"/>
      <c r="VQI21" s="203"/>
      <c r="VQJ21" s="203"/>
      <c r="VQK21" s="203"/>
      <c r="VQL21" s="203"/>
      <c r="VQM21" s="203"/>
      <c r="VQN21" s="203"/>
      <c r="VQO21" s="203"/>
      <c r="VQP21" s="203"/>
      <c r="VQQ21" s="203"/>
      <c r="VQR21" s="203"/>
      <c r="VQS21" s="203"/>
      <c r="VQT21" s="203"/>
      <c r="VQU21" s="203"/>
      <c r="VQV21" s="203"/>
      <c r="VQW21" s="203"/>
      <c r="VQX21" s="203"/>
      <c r="VQY21" s="203"/>
      <c r="VQZ21" s="203"/>
      <c r="VRA21" s="203"/>
      <c r="VRB21" s="203"/>
      <c r="VRC21" s="203"/>
      <c r="VRD21" s="203"/>
      <c r="VRE21" s="203"/>
      <c r="VRF21" s="203"/>
      <c r="VRG21" s="203"/>
      <c r="VRH21" s="203"/>
      <c r="VRI21" s="203"/>
      <c r="VRJ21" s="203"/>
      <c r="VRK21" s="203"/>
      <c r="VRL21" s="203"/>
      <c r="VRM21" s="203"/>
      <c r="VRN21" s="203"/>
      <c r="VRO21" s="203"/>
      <c r="VRP21" s="203"/>
      <c r="VRQ21" s="203"/>
      <c r="VRR21" s="203"/>
      <c r="VRS21" s="203"/>
      <c r="VRT21" s="203"/>
      <c r="VRU21" s="203"/>
      <c r="VRV21" s="203"/>
      <c r="VRW21" s="203"/>
      <c r="VRX21" s="203"/>
      <c r="VRY21" s="203"/>
      <c r="VRZ21" s="203"/>
      <c r="VSA21" s="203"/>
      <c r="VSB21" s="203"/>
      <c r="VSC21" s="203"/>
      <c r="VSD21" s="203"/>
      <c r="VSE21" s="203"/>
      <c r="VSF21" s="203"/>
      <c r="VSG21" s="203"/>
      <c r="VSH21" s="203"/>
      <c r="VSI21" s="203"/>
      <c r="VSJ21" s="203"/>
      <c r="VSK21" s="203"/>
      <c r="VSL21" s="203"/>
      <c r="VSM21" s="203"/>
      <c r="VSN21" s="203"/>
      <c r="VSO21" s="203"/>
      <c r="VSP21" s="203"/>
      <c r="VSQ21" s="203"/>
      <c r="VSR21" s="203"/>
      <c r="VSS21" s="203"/>
      <c r="VST21" s="203"/>
      <c r="VSU21" s="203"/>
      <c r="VSV21" s="203"/>
      <c r="VSW21" s="203"/>
      <c r="VSX21" s="203"/>
      <c r="VSY21" s="203"/>
      <c r="VSZ21" s="203"/>
      <c r="VTA21" s="203"/>
      <c r="VTB21" s="203"/>
      <c r="VTC21" s="203"/>
      <c r="VTD21" s="203"/>
      <c r="VTE21" s="203"/>
      <c r="VTF21" s="203"/>
      <c r="VTG21" s="203"/>
      <c r="VTH21" s="203"/>
      <c r="VTI21" s="203"/>
      <c r="VTJ21" s="203"/>
      <c r="VTK21" s="203"/>
      <c r="VTL21" s="203"/>
      <c r="VTM21" s="203"/>
      <c r="VTN21" s="203"/>
      <c r="VTO21" s="203"/>
      <c r="VTP21" s="203"/>
      <c r="VTQ21" s="203"/>
      <c r="VTR21" s="203"/>
      <c r="VTS21" s="203"/>
      <c r="VTT21" s="203"/>
      <c r="VTU21" s="203"/>
      <c r="VTV21" s="203"/>
      <c r="VTW21" s="203"/>
      <c r="VTX21" s="203"/>
      <c r="VTY21" s="203"/>
      <c r="VTZ21" s="203"/>
      <c r="VUA21" s="203"/>
      <c r="VUB21" s="203"/>
      <c r="VUC21" s="203"/>
      <c r="VUD21" s="203"/>
      <c r="VUE21" s="203"/>
      <c r="VUF21" s="203"/>
      <c r="VUG21" s="203"/>
      <c r="VUH21" s="203"/>
      <c r="VUI21" s="203"/>
      <c r="VUJ21" s="203"/>
      <c r="VUK21" s="203"/>
      <c r="VUL21" s="203"/>
      <c r="VUM21" s="203"/>
      <c r="VUN21" s="203"/>
      <c r="VUO21" s="203"/>
      <c r="VUP21" s="203"/>
      <c r="VUQ21" s="203"/>
      <c r="VUR21" s="203"/>
      <c r="VUS21" s="203"/>
      <c r="VUT21" s="203"/>
      <c r="VUU21" s="203"/>
      <c r="VUV21" s="203"/>
      <c r="VUW21" s="203"/>
      <c r="VUX21" s="203"/>
      <c r="VUY21" s="203"/>
      <c r="VUZ21" s="203"/>
      <c r="VVA21" s="203"/>
      <c r="VVB21" s="203"/>
      <c r="VVC21" s="203"/>
      <c r="VVD21" s="203"/>
      <c r="VVE21" s="203"/>
      <c r="VVF21" s="203"/>
      <c r="VVG21" s="203"/>
      <c r="VVH21" s="203"/>
      <c r="VVI21" s="203"/>
      <c r="VVJ21" s="203"/>
      <c r="VVK21" s="203"/>
      <c r="VVL21" s="203"/>
      <c r="VVM21" s="203"/>
      <c r="VVN21" s="203"/>
      <c r="VVO21" s="203"/>
      <c r="VVP21" s="203"/>
      <c r="VVQ21" s="203"/>
      <c r="VVR21" s="203"/>
      <c r="VVS21" s="203"/>
      <c r="VVT21" s="203"/>
      <c r="VVU21" s="203"/>
      <c r="VVV21" s="203"/>
      <c r="VVW21" s="203"/>
      <c r="VVX21" s="203"/>
      <c r="VVY21" s="203"/>
      <c r="VVZ21" s="203"/>
      <c r="VWA21" s="203"/>
      <c r="VWB21" s="203"/>
      <c r="VWC21" s="203"/>
      <c r="VWD21" s="203"/>
      <c r="VWE21" s="203"/>
      <c r="VWF21" s="203"/>
      <c r="VWG21" s="203"/>
      <c r="VWH21" s="203"/>
      <c r="VWI21" s="203"/>
      <c r="VWJ21" s="203"/>
      <c r="VWK21" s="203"/>
      <c r="VWL21" s="203"/>
      <c r="VWM21" s="203"/>
      <c r="VWN21" s="203"/>
      <c r="VWO21" s="203"/>
      <c r="VWP21" s="203"/>
      <c r="VWQ21" s="203"/>
      <c r="VWR21" s="203"/>
      <c r="VWS21" s="203"/>
      <c r="VWT21" s="203"/>
      <c r="VWU21" s="203"/>
      <c r="VWV21" s="203"/>
      <c r="VWW21" s="203"/>
      <c r="VWX21" s="203"/>
      <c r="VWY21" s="203"/>
      <c r="VWZ21" s="203"/>
      <c r="VXA21" s="203"/>
      <c r="VXB21" s="203"/>
      <c r="VXC21" s="203"/>
      <c r="VXD21" s="203"/>
      <c r="VXE21" s="203"/>
      <c r="VXF21" s="203"/>
      <c r="VXG21" s="203"/>
      <c r="VXH21" s="203"/>
      <c r="VXI21" s="203"/>
      <c r="VXJ21" s="203"/>
      <c r="VXK21" s="203"/>
      <c r="VXL21" s="203"/>
      <c r="VXM21" s="203"/>
      <c r="VXN21" s="203"/>
      <c r="VXO21" s="203"/>
      <c r="VXP21" s="203"/>
      <c r="VXQ21" s="203"/>
      <c r="VXR21" s="203"/>
      <c r="VXS21" s="203"/>
      <c r="VXT21" s="203"/>
      <c r="VXU21" s="203"/>
      <c r="VXV21" s="203"/>
      <c r="VXW21" s="203"/>
      <c r="VXX21" s="203"/>
      <c r="VXY21" s="203"/>
      <c r="VXZ21" s="203"/>
      <c r="VYA21" s="203"/>
      <c r="VYB21" s="203"/>
      <c r="VYC21" s="203"/>
      <c r="VYD21" s="203"/>
      <c r="VYE21" s="203"/>
      <c r="VYF21" s="203"/>
      <c r="VYG21" s="203"/>
      <c r="VYH21" s="203"/>
      <c r="VYI21" s="203"/>
      <c r="VYJ21" s="203"/>
      <c r="VYK21" s="203"/>
      <c r="VYL21" s="203"/>
      <c r="VYM21" s="203"/>
      <c r="VYN21" s="203"/>
      <c r="VYO21" s="203"/>
      <c r="VYP21" s="203"/>
      <c r="VYQ21" s="203"/>
      <c r="VYR21" s="203"/>
      <c r="VYS21" s="203"/>
      <c r="VYT21" s="203"/>
      <c r="VYU21" s="203"/>
      <c r="VYV21" s="203"/>
      <c r="VYW21" s="203"/>
      <c r="VYX21" s="203"/>
      <c r="VYY21" s="203"/>
      <c r="VYZ21" s="203"/>
      <c r="VZA21" s="203"/>
      <c r="VZB21" s="203"/>
      <c r="VZC21" s="203"/>
      <c r="VZD21" s="203"/>
      <c r="VZE21" s="203"/>
      <c r="VZF21" s="203"/>
      <c r="VZG21" s="203"/>
      <c r="VZH21" s="203"/>
      <c r="VZI21" s="203"/>
      <c r="VZJ21" s="203"/>
      <c r="VZK21" s="203"/>
      <c r="VZL21" s="203"/>
      <c r="VZM21" s="203"/>
      <c r="VZN21" s="203"/>
      <c r="VZO21" s="203"/>
      <c r="VZP21" s="203"/>
      <c r="VZQ21" s="203"/>
      <c r="VZR21" s="203"/>
      <c r="VZS21" s="203"/>
      <c r="VZT21" s="203"/>
      <c r="VZU21" s="203"/>
      <c r="VZV21" s="203"/>
      <c r="VZW21" s="203"/>
      <c r="VZX21" s="203"/>
      <c r="VZY21" s="203"/>
      <c r="VZZ21" s="203"/>
      <c r="WAA21" s="203"/>
      <c r="WAB21" s="203"/>
      <c r="WAC21" s="203"/>
      <c r="WAD21" s="203"/>
      <c r="WAE21" s="203"/>
      <c r="WAF21" s="203"/>
      <c r="WAG21" s="203"/>
      <c r="WAH21" s="203"/>
      <c r="WAI21" s="203"/>
      <c r="WAJ21" s="203"/>
      <c r="WAK21" s="203"/>
      <c r="WAL21" s="203"/>
      <c r="WAM21" s="203"/>
      <c r="WAN21" s="203"/>
      <c r="WAO21" s="203"/>
      <c r="WAP21" s="203"/>
      <c r="WAQ21" s="203"/>
      <c r="WAR21" s="203"/>
      <c r="WAS21" s="203"/>
      <c r="WAT21" s="203"/>
      <c r="WAU21" s="203"/>
      <c r="WAV21" s="203"/>
      <c r="WAW21" s="203"/>
      <c r="WAX21" s="203"/>
      <c r="WAY21" s="203"/>
      <c r="WAZ21" s="203"/>
      <c r="WBA21" s="203"/>
      <c r="WBB21" s="203"/>
      <c r="WBC21" s="203"/>
      <c r="WBD21" s="203"/>
      <c r="WBE21" s="203"/>
      <c r="WBF21" s="203"/>
      <c r="WBG21" s="203"/>
      <c r="WBH21" s="203"/>
      <c r="WBI21" s="203"/>
      <c r="WBJ21" s="203"/>
      <c r="WBK21" s="203"/>
      <c r="WBL21" s="203"/>
      <c r="WBM21" s="203"/>
      <c r="WBN21" s="203"/>
      <c r="WBO21" s="203"/>
      <c r="WBP21" s="203"/>
      <c r="WBQ21" s="203"/>
      <c r="WBR21" s="203"/>
      <c r="WBS21" s="203"/>
      <c r="WBT21" s="203"/>
      <c r="WBU21" s="203"/>
      <c r="WBV21" s="203"/>
      <c r="WBW21" s="203"/>
      <c r="WBX21" s="203"/>
      <c r="WBY21" s="203"/>
      <c r="WBZ21" s="203"/>
      <c r="WCA21" s="203"/>
      <c r="WCB21" s="203"/>
      <c r="WCC21" s="203"/>
      <c r="WCD21" s="203"/>
      <c r="WCE21" s="203"/>
      <c r="WCF21" s="203"/>
      <c r="WCG21" s="203"/>
      <c r="WCH21" s="203"/>
      <c r="WCI21" s="203"/>
      <c r="WCJ21" s="203"/>
      <c r="WCK21" s="203"/>
      <c r="WCL21" s="203"/>
      <c r="WCM21" s="203"/>
      <c r="WCN21" s="203"/>
      <c r="WCO21" s="203"/>
      <c r="WCP21" s="203"/>
      <c r="WCQ21" s="203"/>
      <c r="WCR21" s="203"/>
      <c r="WCS21" s="203"/>
      <c r="WCT21" s="203"/>
      <c r="WCU21" s="203"/>
      <c r="WCV21" s="203"/>
      <c r="WCW21" s="203"/>
      <c r="WCX21" s="203"/>
      <c r="WCY21" s="203"/>
      <c r="WCZ21" s="203"/>
      <c r="WDA21" s="203"/>
      <c r="WDB21" s="203"/>
      <c r="WDC21" s="203"/>
      <c r="WDD21" s="203"/>
      <c r="WDE21" s="203"/>
      <c r="WDF21" s="203"/>
      <c r="WDG21" s="203"/>
      <c r="WDH21" s="203"/>
      <c r="WDI21" s="203"/>
      <c r="WDJ21" s="203"/>
      <c r="WDK21" s="203"/>
      <c r="WDL21" s="203"/>
      <c r="WDM21" s="203"/>
      <c r="WDN21" s="203"/>
      <c r="WDO21" s="203"/>
      <c r="WDP21" s="203"/>
      <c r="WDQ21" s="203"/>
      <c r="WDR21" s="203"/>
      <c r="WDS21" s="203"/>
      <c r="WDT21" s="203"/>
      <c r="WDU21" s="203"/>
      <c r="WDV21" s="203"/>
      <c r="WDW21" s="203"/>
      <c r="WDX21" s="203"/>
      <c r="WDY21" s="203"/>
      <c r="WDZ21" s="203"/>
      <c r="WEA21" s="203"/>
      <c r="WEB21" s="203"/>
      <c r="WEC21" s="203"/>
      <c r="WED21" s="203"/>
      <c r="WEE21" s="203"/>
      <c r="WEF21" s="203"/>
      <c r="WEG21" s="203"/>
      <c r="WEH21" s="203"/>
      <c r="WEI21" s="203"/>
      <c r="WEJ21" s="203"/>
      <c r="WEK21" s="203"/>
      <c r="WEL21" s="203"/>
      <c r="WEM21" s="203"/>
      <c r="WEN21" s="203"/>
      <c r="WEO21" s="203"/>
      <c r="WEP21" s="203"/>
      <c r="WEQ21" s="203"/>
      <c r="WER21" s="203"/>
      <c r="WES21" s="203"/>
      <c r="WET21" s="203"/>
      <c r="WEU21" s="203"/>
      <c r="WEV21" s="203"/>
      <c r="WEW21" s="203"/>
      <c r="WEX21" s="203"/>
      <c r="WEY21" s="203"/>
      <c r="WEZ21" s="203"/>
      <c r="WFA21" s="203"/>
      <c r="WFB21" s="203"/>
      <c r="WFC21" s="203"/>
      <c r="WFD21" s="203"/>
      <c r="WFE21" s="203"/>
      <c r="WFF21" s="203"/>
      <c r="WFG21" s="203"/>
      <c r="WFH21" s="203"/>
      <c r="WFI21" s="203"/>
      <c r="WFJ21" s="203"/>
      <c r="WFK21" s="203"/>
      <c r="WFL21" s="203"/>
      <c r="WFM21" s="203"/>
      <c r="WFN21" s="203"/>
      <c r="WFO21" s="203"/>
      <c r="WFP21" s="203"/>
      <c r="WFQ21" s="203"/>
      <c r="WFR21" s="203"/>
      <c r="WFS21" s="203"/>
      <c r="WFT21" s="203"/>
      <c r="WFU21" s="203"/>
      <c r="WFV21" s="203"/>
      <c r="WFW21" s="203"/>
      <c r="WFX21" s="203"/>
      <c r="WFY21" s="203"/>
      <c r="WFZ21" s="203"/>
      <c r="WGA21" s="203"/>
      <c r="WGB21" s="203"/>
      <c r="WGC21" s="203"/>
      <c r="WGD21" s="203"/>
      <c r="WGE21" s="203"/>
      <c r="WGF21" s="203"/>
      <c r="WGG21" s="203"/>
      <c r="WGH21" s="203"/>
      <c r="WGI21" s="203"/>
      <c r="WGJ21" s="203"/>
      <c r="WGK21" s="203"/>
      <c r="WGL21" s="203"/>
      <c r="WGM21" s="203"/>
      <c r="WGN21" s="203"/>
      <c r="WGO21" s="203"/>
      <c r="WGP21" s="203"/>
      <c r="WGQ21" s="203"/>
      <c r="WGR21" s="203"/>
      <c r="WGS21" s="203"/>
      <c r="WGT21" s="203"/>
      <c r="WGU21" s="203"/>
      <c r="WGV21" s="203"/>
      <c r="WGW21" s="203"/>
      <c r="WGX21" s="203"/>
      <c r="WGY21" s="203"/>
      <c r="WGZ21" s="203"/>
      <c r="WHA21" s="203"/>
      <c r="WHB21" s="203"/>
      <c r="WHC21" s="203"/>
      <c r="WHD21" s="203"/>
      <c r="WHE21" s="203"/>
      <c r="WHF21" s="203"/>
      <c r="WHG21" s="203"/>
      <c r="WHH21" s="203"/>
      <c r="WHI21" s="203"/>
      <c r="WHJ21" s="203"/>
      <c r="WHK21" s="203"/>
      <c r="WHL21" s="203"/>
      <c r="WHM21" s="203"/>
      <c r="WHN21" s="203"/>
      <c r="WHO21" s="203"/>
      <c r="WHP21" s="203"/>
      <c r="WHQ21" s="203"/>
      <c r="WHR21" s="203"/>
      <c r="WHS21" s="203"/>
      <c r="WHT21" s="203"/>
      <c r="WHU21" s="203"/>
      <c r="WHV21" s="203"/>
      <c r="WHW21" s="203"/>
      <c r="WHX21" s="203"/>
      <c r="WHY21" s="203"/>
      <c r="WHZ21" s="203"/>
      <c r="WIA21" s="203"/>
      <c r="WIB21" s="203"/>
      <c r="WIC21" s="203"/>
      <c r="WID21" s="203"/>
      <c r="WIE21" s="203"/>
      <c r="WIF21" s="203"/>
      <c r="WIG21" s="203"/>
      <c r="WIH21" s="203"/>
      <c r="WII21" s="203"/>
      <c r="WIJ21" s="203"/>
      <c r="WIK21" s="203"/>
      <c r="WIL21" s="203"/>
      <c r="WIM21" s="203"/>
      <c r="WIN21" s="203"/>
      <c r="WIO21" s="203"/>
      <c r="WIP21" s="203"/>
      <c r="WIQ21" s="203"/>
      <c r="WIR21" s="203"/>
      <c r="WIS21" s="203"/>
      <c r="WIT21" s="203"/>
      <c r="WIU21" s="203"/>
      <c r="WIV21" s="203"/>
      <c r="WIW21" s="203"/>
      <c r="WIX21" s="203"/>
      <c r="WIY21" s="203"/>
      <c r="WIZ21" s="203"/>
      <c r="WJA21" s="203"/>
      <c r="WJB21" s="203"/>
      <c r="WJC21" s="203"/>
      <c r="WJD21" s="203"/>
      <c r="WJE21" s="203"/>
      <c r="WJF21" s="203"/>
      <c r="WJG21" s="203"/>
      <c r="WJH21" s="203"/>
      <c r="WJI21" s="203"/>
      <c r="WJJ21" s="203"/>
      <c r="WJK21" s="203"/>
      <c r="WJL21" s="203"/>
      <c r="WJM21" s="203"/>
      <c r="WJN21" s="203"/>
      <c r="WJO21" s="203"/>
      <c r="WJP21" s="203"/>
      <c r="WJQ21" s="203"/>
      <c r="WJR21" s="203"/>
      <c r="WJS21" s="203"/>
      <c r="WJT21" s="203"/>
      <c r="WJU21" s="203"/>
      <c r="WJV21" s="203"/>
      <c r="WJW21" s="203"/>
      <c r="WJX21" s="203"/>
      <c r="WJY21" s="203"/>
      <c r="WJZ21" s="203"/>
      <c r="WKA21" s="203"/>
      <c r="WKB21" s="203"/>
      <c r="WKC21" s="203"/>
      <c r="WKD21" s="203"/>
      <c r="WKE21" s="203"/>
      <c r="WKF21" s="203"/>
      <c r="WKG21" s="203"/>
      <c r="WKH21" s="203"/>
      <c r="WKI21" s="203"/>
      <c r="WKJ21" s="203"/>
      <c r="WKK21" s="203"/>
      <c r="WKL21" s="203"/>
      <c r="WKM21" s="203"/>
      <c r="WKN21" s="203"/>
      <c r="WKO21" s="203"/>
      <c r="WKP21" s="203"/>
      <c r="WKQ21" s="203"/>
      <c r="WKR21" s="203"/>
      <c r="WKS21" s="203"/>
      <c r="WKT21" s="203"/>
      <c r="WKU21" s="203"/>
      <c r="WKV21" s="203"/>
      <c r="WKW21" s="203"/>
      <c r="WKX21" s="203"/>
      <c r="WKY21" s="203"/>
      <c r="WKZ21" s="203"/>
      <c r="WLA21" s="203"/>
      <c r="WLB21" s="203"/>
      <c r="WLC21" s="203"/>
      <c r="WLD21" s="203"/>
      <c r="WLE21" s="203"/>
      <c r="WLF21" s="203"/>
      <c r="WLG21" s="203"/>
      <c r="WLH21" s="203"/>
      <c r="WLI21" s="203"/>
      <c r="WLJ21" s="203"/>
      <c r="WLK21" s="203"/>
      <c r="WLL21" s="203"/>
      <c r="WLM21" s="203"/>
      <c r="WLN21" s="203"/>
      <c r="WLO21" s="203"/>
      <c r="WLP21" s="203"/>
      <c r="WLQ21" s="203"/>
      <c r="WLR21" s="203"/>
      <c r="WLS21" s="203"/>
      <c r="WLT21" s="203"/>
      <c r="WLU21" s="203"/>
      <c r="WLV21" s="203"/>
      <c r="WLW21" s="203"/>
      <c r="WLX21" s="203"/>
      <c r="WLY21" s="203"/>
      <c r="WLZ21" s="203"/>
      <c r="WMA21" s="203"/>
      <c r="WMB21" s="203"/>
      <c r="WMC21" s="203"/>
      <c r="WMD21" s="203"/>
      <c r="WME21" s="203"/>
      <c r="WMF21" s="203"/>
      <c r="WMG21" s="203"/>
      <c r="WMH21" s="203"/>
      <c r="WMI21" s="203"/>
      <c r="WMJ21" s="203"/>
      <c r="WMK21" s="203"/>
      <c r="WML21" s="203"/>
      <c r="WMM21" s="203"/>
      <c r="WMN21" s="203"/>
      <c r="WMO21" s="203"/>
      <c r="WMP21" s="203"/>
      <c r="WMQ21" s="203"/>
      <c r="WMR21" s="203"/>
      <c r="WMS21" s="203"/>
      <c r="WMT21" s="203"/>
      <c r="WMU21" s="203"/>
      <c r="WMV21" s="203"/>
      <c r="WMW21" s="203"/>
      <c r="WMX21" s="203"/>
      <c r="WMY21" s="203"/>
      <c r="WMZ21" s="203"/>
      <c r="WNA21" s="203"/>
      <c r="WNB21" s="203"/>
      <c r="WNC21" s="203"/>
      <c r="WND21" s="203"/>
      <c r="WNE21" s="203"/>
      <c r="WNF21" s="203"/>
      <c r="WNG21" s="203"/>
      <c r="WNH21" s="203"/>
      <c r="WNI21" s="203"/>
      <c r="WNJ21" s="203"/>
      <c r="WNK21" s="203"/>
      <c r="WNL21" s="203"/>
      <c r="WNM21" s="203"/>
      <c r="WNN21" s="203"/>
      <c r="WNO21" s="203"/>
      <c r="WNP21" s="203"/>
      <c r="WNQ21" s="203"/>
      <c r="WNR21" s="203"/>
      <c r="WNS21" s="203"/>
      <c r="WNT21" s="203"/>
      <c r="WNU21" s="203"/>
      <c r="WNV21" s="203"/>
      <c r="WNW21" s="203"/>
      <c r="WNX21" s="203"/>
      <c r="WNY21" s="203"/>
      <c r="WNZ21" s="203"/>
      <c r="WOA21" s="203"/>
      <c r="WOB21" s="203"/>
      <c r="WOC21" s="203"/>
      <c r="WOD21" s="203"/>
      <c r="WOE21" s="203"/>
      <c r="WOF21" s="203"/>
      <c r="WOG21" s="203"/>
      <c r="WOH21" s="203"/>
      <c r="WOI21" s="203"/>
      <c r="WOJ21" s="203"/>
      <c r="WOK21" s="203"/>
      <c r="WOL21" s="203"/>
      <c r="WOM21" s="203"/>
      <c r="WON21" s="203"/>
      <c r="WOO21" s="203"/>
      <c r="WOP21" s="203"/>
      <c r="WOQ21" s="203"/>
      <c r="WOR21" s="203"/>
      <c r="WOS21" s="203"/>
      <c r="WOT21" s="203"/>
      <c r="WOU21" s="203"/>
      <c r="WOV21" s="203"/>
      <c r="WOW21" s="203"/>
      <c r="WOX21" s="203"/>
      <c r="WOY21" s="203"/>
      <c r="WOZ21" s="203"/>
      <c r="WPA21" s="203"/>
      <c r="WPB21" s="203"/>
      <c r="WPC21" s="203"/>
      <c r="WPD21" s="203"/>
      <c r="WPE21" s="203"/>
      <c r="WPF21" s="203"/>
      <c r="WPG21" s="203"/>
      <c r="WPH21" s="203"/>
      <c r="WPI21" s="203"/>
      <c r="WPJ21" s="203"/>
      <c r="WPK21" s="203"/>
      <c r="WPL21" s="203"/>
      <c r="WPM21" s="203"/>
      <c r="WPN21" s="203"/>
      <c r="WPO21" s="203"/>
      <c r="WPP21" s="203"/>
      <c r="WPQ21" s="203"/>
      <c r="WPR21" s="203"/>
      <c r="WPS21" s="203"/>
      <c r="WPT21" s="203"/>
      <c r="WPU21" s="203"/>
      <c r="WPV21" s="203"/>
      <c r="WPW21" s="203"/>
      <c r="WPX21" s="203"/>
      <c r="WPY21" s="203"/>
      <c r="WPZ21" s="203"/>
      <c r="WQA21" s="203"/>
      <c r="WQB21" s="203"/>
      <c r="WQC21" s="203"/>
      <c r="WQD21" s="203"/>
      <c r="WQE21" s="203"/>
      <c r="WQF21" s="203"/>
      <c r="WQG21" s="203"/>
      <c r="WQH21" s="203"/>
      <c r="WQI21" s="203"/>
      <c r="WQJ21" s="203"/>
      <c r="WQK21" s="203"/>
      <c r="WQL21" s="203"/>
      <c r="WQM21" s="203"/>
      <c r="WQN21" s="203"/>
      <c r="WQO21" s="203"/>
      <c r="WQP21" s="203"/>
      <c r="WQQ21" s="203"/>
      <c r="WQR21" s="203"/>
      <c r="WQS21" s="203"/>
      <c r="WQT21" s="203"/>
      <c r="WQU21" s="203"/>
      <c r="WQV21" s="203"/>
      <c r="WQW21" s="203"/>
      <c r="WQX21" s="203"/>
      <c r="WQY21" s="203"/>
      <c r="WQZ21" s="203"/>
      <c r="WRA21" s="203"/>
      <c r="WRB21" s="203"/>
      <c r="WRC21" s="203"/>
      <c r="WRD21" s="203"/>
      <c r="WRE21" s="203"/>
      <c r="WRF21" s="203"/>
      <c r="WRG21" s="203"/>
      <c r="WRH21" s="203"/>
      <c r="WRI21" s="203"/>
      <c r="WRJ21" s="203"/>
      <c r="WRK21" s="203"/>
      <c r="WRL21" s="203"/>
      <c r="WRM21" s="203"/>
      <c r="WRN21" s="203"/>
      <c r="WRO21" s="203"/>
      <c r="WRP21" s="203"/>
      <c r="WRQ21" s="203"/>
      <c r="WRR21" s="203"/>
      <c r="WRS21" s="203"/>
      <c r="WRT21" s="203"/>
      <c r="WRU21" s="203"/>
      <c r="WRV21" s="203"/>
      <c r="WRW21" s="203"/>
      <c r="WRX21" s="203"/>
      <c r="WRY21" s="203"/>
      <c r="WRZ21" s="203"/>
      <c r="WSA21" s="203"/>
      <c r="WSB21" s="203"/>
      <c r="WSC21" s="203"/>
      <c r="WSD21" s="203"/>
      <c r="WSE21" s="203"/>
      <c r="WSF21" s="203"/>
      <c r="WSG21" s="203"/>
      <c r="WSH21" s="203"/>
      <c r="WSI21" s="203"/>
      <c r="WSJ21" s="203"/>
      <c r="WSK21" s="203"/>
      <c r="WSL21" s="203"/>
      <c r="WSM21" s="203"/>
      <c r="WSN21" s="203"/>
      <c r="WSO21" s="203"/>
      <c r="WSP21" s="203"/>
      <c r="WSQ21" s="203"/>
      <c r="WSR21" s="203"/>
      <c r="WSS21" s="203"/>
      <c r="WST21" s="203"/>
      <c r="WSU21" s="203"/>
      <c r="WSV21" s="203"/>
      <c r="WSW21" s="203"/>
      <c r="WSX21" s="203"/>
      <c r="WSY21" s="203"/>
      <c r="WSZ21" s="203"/>
      <c r="WTA21" s="203"/>
      <c r="WTB21" s="203"/>
      <c r="WTC21" s="203"/>
      <c r="WTD21" s="203"/>
      <c r="WTE21" s="203"/>
      <c r="WTF21" s="203"/>
      <c r="WTG21" s="203"/>
      <c r="WTH21" s="203"/>
      <c r="WTI21" s="203"/>
      <c r="WTJ21" s="203"/>
      <c r="WTK21" s="203"/>
      <c r="WTL21" s="203"/>
      <c r="WTM21" s="203"/>
      <c r="WTN21" s="203"/>
      <c r="WTO21" s="203"/>
      <c r="WTP21" s="203"/>
      <c r="WTQ21" s="203"/>
      <c r="WTR21" s="203"/>
      <c r="WTS21" s="203"/>
      <c r="WTT21" s="203"/>
      <c r="WTU21" s="203"/>
      <c r="WTV21" s="203"/>
      <c r="WTW21" s="203"/>
      <c r="WTX21" s="203"/>
      <c r="WTY21" s="203"/>
      <c r="WTZ21" s="203"/>
      <c r="WUA21" s="203"/>
      <c r="WUB21" s="203"/>
      <c r="WUC21" s="203"/>
      <c r="WUD21" s="203"/>
      <c r="WUE21" s="203"/>
      <c r="WUF21" s="203"/>
      <c r="WUG21" s="203"/>
      <c r="WUH21" s="203"/>
      <c r="WUI21" s="203"/>
      <c r="WUJ21" s="203"/>
      <c r="WUK21" s="203"/>
      <c r="WUL21" s="203"/>
      <c r="WUM21" s="203"/>
      <c r="WUN21" s="203"/>
      <c r="WUO21" s="203"/>
      <c r="WUP21" s="203"/>
      <c r="WUQ21" s="203"/>
      <c r="WUR21" s="203"/>
      <c r="WUS21" s="203"/>
      <c r="WUT21" s="203"/>
      <c r="WUU21" s="203"/>
      <c r="WUV21" s="203"/>
      <c r="WUW21" s="203"/>
      <c r="WUX21" s="203"/>
      <c r="WUY21" s="203"/>
      <c r="WUZ21" s="203"/>
      <c r="WVA21" s="203"/>
      <c r="WVB21" s="203"/>
      <c r="WVC21" s="203"/>
      <c r="WVD21" s="203"/>
      <c r="WVE21" s="203"/>
      <c r="WVF21" s="203"/>
      <c r="WVG21" s="203"/>
      <c r="WVH21" s="203"/>
      <c r="WVI21" s="203"/>
      <c r="WVJ21" s="203"/>
      <c r="WVK21" s="203"/>
      <c r="WVL21" s="203"/>
      <c r="WVM21" s="203"/>
      <c r="WVN21" s="203"/>
      <c r="WVO21" s="203"/>
      <c r="WVP21" s="203"/>
      <c r="WVQ21" s="203"/>
      <c r="WVR21" s="203"/>
      <c r="WVS21" s="203"/>
      <c r="WVT21" s="203"/>
      <c r="WVU21" s="203"/>
      <c r="WVV21" s="203"/>
      <c r="WVW21" s="203"/>
      <c r="WVX21" s="203"/>
      <c r="WVY21" s="203"/>
      <c r="WVZ21" s="203"/>
      <c r="WWA21" s="203"/>
      <c r="WWB21" s="203"/>
      <c r="WWC21" s="203"/>
      <c r="WWD21" s="203"/>
      <c r="WWE21" s="203"/>
      <c r="WWF21" s="203"/>
      <c r="WWG21" s="203"/>
      <c r="WWH21" s="203"/>
      <c r="WWI21" s="203"/>
      <c r="WWJ21" s="203"/>
      <c r="WWK21" s="203"/>
      <c r="WWL21" s="203"/>
      <c r="WWM21" s="203"/>
      <c r="WWN21" s="203"/>
      <c r="WWO21" s="203"/>
      <c r="WWP21" s="203"/>
      <c r="WWQ21" s="203"/>
      <c r="WWR21" s="203"/>
      <c r="WWS21" s="203"/>
      <c r="WWT21" s="203"/>
      <c r="WWU21" s="203"/>
      <c r="WWV21" s="203"/>
      <c r="WWW21" s="203"/>
      <c r="WWX21" s="203"/>
      <c r="WWY21" s="203"/>
      <c r="WWZ21" s="203"/>
      <c r="WXA21" s="203"/>
      <c r="WXB21" s="203"/>
      <c r="WXC21" s="203"/>
      <c r="WXD21" s="203"/>
      <c r="WXE21" s="203"/>
      <c r="WXF21" s="203"/>
      <c r="WXG21" s="203"/>
      <c r="WXH21" s="203"/>
      <c r="WXI21" s="203"/>
      <c r="WXJ21" s="203"/>
      <c r="WXK21" s="203"/>
      <c r="WXL21" s="203"/>
      <c r="WXM21" s="203"/>
      <c r="WXN21" s="203"/>
      <c r="WXO21" s="203"/>
      <c r="WXP21" s="203"/>
      <c r="WXQ21" s="203"/>
      <c r="WXR21" s="203"/>
      <c r="WXS21" s="203"/>
      <c r="WXT21" s="203"/>
      <c r="WXU21" s="203"/>
      <c r="WXV21" s="203"/>
      <c r="WXW21" s="203"/>
      <c r="WXX21" s="203"/>
      <c r="WXY21" s="203"/>
      <c r="WXZ21" s="203"/>
      <c r="WYA21" s="203"/>
      <c r="WYB21" s="203"/>
      <c r="WYC21" s="203"/>
      <c r="WYD21" s="203"/>
      <c r="WYE21" s="203"/>
      <c r="WYF21" s="203"/>
      <c r="WYG21" s="203"/>
      <c r="WYH21" s="203"/>
      <c r="WYI21" s="203"/>
      <c r="WYJ21" s="203"/>
      <c r="WYK21" s="203"/>
      <c r="WYL21" s="203"/>
      <c r="WYM21" s="203"/>
      <c r="WYN21" s="203"/>
      <c r="WYO21" s="203"/>
      <c r="WYP21" s="203"/>
      <c r="WYQ21" s="203"/>
      <c r="WYR21" s="203"/>
      <c r="WYS21" s="203"/>
      <c r="WYT21" s="203"/>
      <c r="WYU21" s="203"/>
      <c r="WYV21" s="203"/>
      <c r="WYW21" s="203"/>
      <c r="WYX21" s="203"/>
      <c r="WYY21" s="203"/>
      <c r="WYZ21" s="203"/>
      <c r="WZA21" s="203"/>
      <c r="WZB21" s="203"/>
      <c r="WZC21" s="203"/>
      <c r="WZD21" s="203"/>
      <c r="WZE21" s="203"/>
      <c r="WZF21" s="203"/>
      <c r="WZG21" s="203"/>
      <c r="WZH21" s="203"/>
      <c r="WZI21" s="203"/>
      <c r="WZJ21" s="203"/>
      <c r="WZK21" s="203"/>
      <c r="WZL21" s="203"/>
      <c r="WZM21" s="203"/>
      <c r="WZN21" s="203"/>
      <c r="WZO21" s="203"/>
      <c r="WZP21" s="203"/>
      <c r="WZQ21" s="203"/>
      <c r="WZR21" s="203"/>
      <c r="WZS21" s="203"/>
      <c r="WZT21" s="203"/>
      <c r="WZU21" s="203"/>
      <c r="WZV21" s="203"/>
      <c r="WZW21" s="203"/>
      <c r="WZX21" s="203"/>
      <c r="WZY21" s="203"/>
      <c r="WZZ21" s="203"/>
      <c r="XAA21" s="203"/>
      <c r="XAB21" s="203"/>
      <c r="XAC21" s="203"/>
      <c r="XAD21" s="203"/>
      <c r="XAE21" s="203"/>
      <c r="XAF21" s="203"/>
      <c r="XAG21" s="203"/>
      <c r="XAH21" s="203"/>
      <c r="XAI21" s="203"/>
      <c r="XAJ21" s="203"/>
      <c r="XAK21" s="203"/>
      <c r="XAL21" s="203"/>
      <c r="XAM21" s="203"/>
      <c r="XAN21" s="203"/>
      <c r="XAO21" s="203"/>
      <c r="XAP21" s="203"/>
      <c r="XAQ21" s="203"/>
      <c r="XAR21" s="203"/>
      <c r="XAS21" s="203"/>
      <c r="XAT21" s="203"/>
      <c r="XAU21" s="203"/>
      <c r="XAV21" s="203"/>
      <c r="XAW21" s="203"/>
      <c r="XAX21" s="203"/>
      <c r="XAY21" s="203"/>
      <c r="XAZ21" s="203"/>
      <c r="XBA21" s="203"/>
      <c r="XBB21" s="203"/>
      <c r="XBC21" s="203"/>
      <c r="XBD21" s="203"/>
      <c r="XBE21" s="203"/>
      <c r="XBF21" s="203"/>
      <c r="XBG21" s="203"/>
      <c r="XBH21" s="203"/>
      <c r="XBI21" s="203"/>
      <c r="XBJ21" s="203"/>
      <c r="XBK21" s="203"/>
      <c r="XBL21" s="203"/>
      <c r="XBM21" s="203"/>
      <c r="XBN21" s="203"/>
      <c r="XBO21" s="203"/>
      <c r="XBP21" s="203"/>
      <c r="XBQ21" s="203"/>
      <c r="XBR21" s="203"/>
      <c r="XBS21" s="203"/>
      <c r="XBT21" s="203"/>
      <c r="XBU21" s="203"/>
      <c r="XBV21" s="203"/>
      <c r="XBW21" s="203"/>
      <c r="XBX21" s="203"/>
      <c r="XBY21" s="203"/>
      <c r="XBZ21" s="203"/>
      <c r="XCA21" s="203"/>
      <c r="XCB21" s="203"/>
      <c r="XCC21" s="203"/>
      <c r="XCD21" s="203"/>
      <c r="XCE21" s="203"/>
      <c r="XCF21" s="203"/>
      <c r="XCG21" s="203"/>
      <c r="XCH21" s="203"/>
      <c r="XCI21" s="203"/>
      <c r="XCJ21" s="203"/>
      <c r="XCK21" s="203"/>
      <c r="XCL21" s="203"/>
      <c r="XCM21" s="203"/>
      <c r="XCN21" s="203"/>
      <c r="XCO21" s="203"/>
      <c r="XCP21" s="203"/>
      <c r="XCQ21" s="203"/>
      <c r="XCR21" s="203"/>
      <c r="XCS21" s="203"/>
      <c r="XCT21" s="203"/>
      <c r="XCU21" s="203"/>
      <c r="XCV21" s="203"/>
      <c r="XCW21" s="203"/>
      <c r="XCX21" s="203"/>
      <c r="XCY21" s="203"/>
      <c r="XCZ21" s="203"/>
      <c r="XDA21" s="203"/>
      <c r="XDB21" s="203"/>
      <c r="XDC21" s="203"/>
      <c r="XDD21" s="203"/>
      <c r="XDE21" s="203"/>
      <c r="XDF21" s="203"/>
      <c r="XDG21" s="203"/>
      <c r="XDH21" s="203"/>
      <c r="XDI21" s="203"/>
      <c r="XDJ21" s="203"/>
      <c r="XDK21" s="203"/>
      <c r="XDL21" s="203"/>
      <c r="XDM21" s="203"/>
      <c r="XDN21" s="203"/>
      <c r="XDO21" s="203"/>
      <c r="XDP21" s="203"/>
      <c r="XDQ21" s="203"/>
      <c r="XDR21" s="203"/>
      <c r="XDS21" s="203"/>
      <c r="XDT21" s="203"/>
      <c r="XDU21" s="203"/>
      <c r="XDV21" s="203"/>
      <c r="XDW21" s="203"/>
      <c r="XDX21" s="203"/>
      <c r="XDY21" s="203"/>
      <c r="XDZ21" s="203"/>
      <c r="XEA21" s="203"/>
      <c r="XEB21" s="203"/>
      <c r="XEC21" s="203"/>
      <c r="XED21" s="203"/>
      <c r="XEE21" s="203"/>
      <c r="XEF21" s="203"/>
      <c r="XEG21" s="203"/>
      <c r="XEH21" s="203"/>
      <c r="XEI21" s="203"/>
      <c r="XEJ21" s="203"/>
      <c r="XEK21" s="203"/>
      <c r="XEL21" s="203"/>
      <c r="XEM21" s="203"/>
      <c r="XEN21" s="203"/>
      <c r="XEO21" s="203"/>
      <c r="XEP21" s="203"/>
      <c r="XEQ21" s="203"/>
      <c r="XER21" s="203"/>
      <c r="XES21" s="203"/>
      <c r="XET21" s="203"/>
      <c r="XEU21" s="203"/>
      <c r="XEV21" s="203"/>
      <c r="XEW21" s="203"/>
      <c r="XEX21" s="203"/>
      <c r="XEY21" s="203"/>
      <c r="XEZ21" s="203"/>
      <c r="XFA21" s="203"/>
      <c r="XFB21" s="203"/>
    </row>
    <row r="22" spans="1:16382">
      <c r="A22" s="430">
        <v>13</v>
      </c>
      <c r="B22" s="426" t="s">
        <v>416</v>
      </c>
      <c r="C22" s="429">
        <v>21010101</v>
      </c>
      <c r="D22" s="425" t="s">
        <v>462</v>
      </c>
      <c r="E22" s="158">
        <v>19759353459.650002</v>
      </c>
      <c r="F22" s="201">
        <v>12884560065.666666</v>
      </c>
      <c r="G22" s="158">
        <v>432000000</v>
      </c>
      <c r="H22" s="201">
        <f t="shared" si="0"/>
        <v>19327353459.650002</v>
      </c>
    </row>
    <row r="23" spans="1:16382">
      <c r="A23" s="430">
        <v>14</v>
      </c>
      <c r="B23" s="158" t="s">
        <v>379</v>
      </c>
      <c r="C23" s="429">
        <v>21010102</v>
      </c>
      <c r="D23" s="425" t="s">
        <v>462</v>
      </c>
      <c r="E23" s="158">
        <v>17249958.25</v>
      </c>
      <c r="F23" s="158">
        <v>5207520.2300000004</v>
      </c>
      <c r="G23" s="158">
        <v>8000000</v>
      </c>
      <c r="H23" s="201">
        <f t="shared" si="0"/>
        <v>9249958.25</v>
      </c>
    </row>
    <row r="24" spans="1:16382">
      <c r="A24" s="859" t="s">
        <v>0</v>
      </c>
      <c r="B24" s="860"/>
      <c r="C24" s="860"/>
      <c r="D24" s="861"/>
      <c r="E24" s="155"/>
      <c r="F24" s="201"/>
      <c r="G24" s="428">
        <f>SUM(G9:G23)</f>
        <v>5310970813.539999</v>
      </c>
      <c r="H24" s="428">
        <f>SUM(H9:H23)</f>
        <v>21761896989.900002</v>
      </c>
    </row>
    <row r="25" spans="1:16382">
      <c r="G25" s="196"/>
    </row>
    <row r="26" spans="1:16382">
      <c r="G26" s="171"/>
    </row>
  </sheetData>
  <mergeCells count="4">
    <mergeCell ref="A4:H4"/>
    <mergeCell ref="A5:H5"/>
    <mergeCell ref="A6:H6"/>
    <mergeCell ref="A24:D24"/>
  </mergeCells>
  <pageMargins left="0.70866141732283472" right="0.70866141732283472" top="0.74803149606299213" bottom="0.74803149606299213" header="0.31496062992125984" footer="0.31496062992125984"/>
  <pageSetup scale="10" firstPageNumber="6" fitToHeight="0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5:H18"/>
  <sheetViews>
    <sheetView workbookViewId="0">
      <selection activeCell="H22" sqref="H22"/>
    </sheetView>
  </sheetViews>
  <sheetFormatPr defaultRowHeight="14.4"/>
  <cols>
    <col min="1" max="1" width="3.77734375" customWidth="1"/>
    <col min="2" max="2" width="31.77734375" customWidth="1"/>
    <col min="3" max="3" width="10.21875" customWidth="1"/>
    <col min="4" max="4" width="12.21875" customWidth="1"/>
    <col min="5" max="6" width="18" bestFit="1" customWidth="1"/>
    <col min="7" max="7" width="16.77734375" customWidth="1"/>
    <col min="8" max="8" width="18" bestFit="1" customWidth="1"/>
  </cols>
  <sheetData>
    <row r="5" spans="1:8">
      <c r="A5" s="847" t="s">
        <v>155</v>
      </c>
      <c r="B5" s="847"/>
      <c r="C5" s="847"/>
      <c r="D5" s="847"/>
      <c r="E5" s="847"/>
      <c r="F5" s="847"/>
      <c r="G5" s="847"/>
      <c r="H5" s="847"/>
    </row>
    <row r="6" spans="1:8">
      <c r="A6" s="847" t="s">
        <v>417</v>
      </c>
      <c r="B6" s="853"/>
      <c r="C6" s="853"/>
      <c r="D6" s="853"/>
      <c r="E6" s="853"/>
      <c r="F6" s="853"/>
      <c r="G6" s="853"/>
      <c r="H6" s="853"/>
    </row>
    <row r="7" spans="1:8">
      <c r="A7" s="847" t="s">
        <v>539</v>
      </c>
      <c r="B7" s="847"/>
      <c r="C7" s="847"/>
      <c r="D7" s="847"/>
      <c r="E7" s="847"/>
      <c r="F7" s="847"/>
      <c r="G7" s="847"/>
      <c r="H7" s="847"/>
    </row>
    <row r="8" spans="1:8">
      <c r="A8" s="862" t="s">
        <v>257</v>
      </c>
      <c r="B8" s="862"/>
      <c r="C8" s="862"/>
      <c r="D8" s="104"/>
      <c r="E8" s="104"/>
      <c r="F8" s="104"/>
      <c r="G8" s="103"/>
      <c r="H8" s="103"/>
    </row>
    <row r="9" spans="1:8" ht="27">
      <c r="A9" s="181" t="s">
        <v>30</v>
      </c>
      <c r="B9" s="181" t="s">
        <v>167</v>
      </c>
      <c r="C9" s="82" t="s">
        <v>125</v>
      </c>
      <c r="D9" s="181" t="s">
        <v>169</v>
      </c>
      <c r="E9" s="82" t="s">
        <v>467</v>
      </c>
      <c r="F9" s="82" t="s">
        <v>170</v>
      </c>
      <c r="G9" s="82" t="s">
        <v>171</v>
      </c>
      <c r="H9" s="82" t="s">
        <v>469</v>
      </c>
    </row>
    <row r="10" spans="1:8">
      <c r="A10" s="430">
        <v>1</v>
      </c>
      <c r="B10" s="426" t="s">
        <v>264</v>
      </c>
      <c r="C10" s="432">
        <v>21020201</v>
      </c>
      <c r="D10" s="425" t="s">
        <v>538</v>
      </c>
      <c r="E10" s="158">
        <v>680000000</v>
      </c>
      <c r="F10" s="158">
        <v>0</v>
      </c>
      <c r="G10" s="158">
        <f>'SOC CONT N BENEFIT'!F7</f>
        <v>506532018.19999999</v>
      </c>
      <c r="H10" s="369">
        <f>E10-G10</f>
        <v>173467981.80000001</v>
      </c>
    </row>
    <row r="11" spans="1:8" ht="27">
      <c r="A11" s="109">
        <v>2</v>
      </c>
      <c r="B11" s="426" t="s">
        <v>265</v>
      </c>
      <c r="C11" s="432">
        <v>21020202</v>
      </c>
      <c r="D11" s="425" t="s">
        <v>538</v>
      </c>
      <c r="E11" s="158">
        <v>600000000</v>
      </c>
      <c r="F11" s="155"/>
      <c r="G11" s="158">
        <f>'SOC CONT N BENEFIT'!F8</f>
        <v>252462433.58000004</v>
      </c>
      <c r="H11" s="369">
        <f t="shared" ref="H11:H15" si="0">E11-G11</f>
        <v>347537566.41999996</v>
      </c>
    </row>
    <row r="12" spans="1:8">
      <c r="A12" s="430">
        <v>3</v>
      </c>
      <c r="B12" s="426" t="s">
        <v>266</v>
      </c>
      <c r="C12" s="432">
        <v>21020206</v>
      </c>
      <c r="D12" s="425" t="s">
        <v>538</v>
      </c>
      <c r="E12" s="158">
        <v>120000000</v>
      </c>
      <c r="F12" s="155"/>
      <c r="G12" s="158">
        <v>120000000</v>
      </c>
      <c r="H12" s="369">
        <f t="shared" si="0"/>
        <v>0</v>
      </c>
    </row>
    <row r="13" spans="1:8" ht="27">
      <c r="A13" s="430">
        <v>4</v>
      </c>
      <c r="B13" s="426" t="s">
        <v>1427</v>
      </c>
      <c r="C13" s="432">
        <v>21020206</v>
      </c>
      <c r="D13" s="425" t="s">
        <v>538</v>
      </c>
      <c r="E13" s="158">
        <v>180000000</v>
      </c>
      <c r="F13" s="155"/>
      <c r="G13" s="158">
        <v>180000000</v>
      </c>
      <c r="H13" s="369">
        <f t="shared" si="0"/>
        <v>0</v>
      </c>
    </row>
    <row r="14" spans="1:8" ht="40.200000000000003">
      <c r="A14" s="109">
        <v>5</v>
      </c>
      <c r="B14" s="426" t="s">
        <v>269</v>
      </c>
      <c r="C14" s="432">
        <v>21030104</v>
      </c>
      <c r="D14" s="425" t="s">
        <v>538</v>
      </c>
      <c r="E14" s="158">
        <v>25000000</v>
      </c>
      <c r="F14" s="155"/>
      <c r="G14" s="158">
        <f>'SOC CONT N BENEFIT'!F13</f>
        <v>1633029.0399999991</v>
      </c>
      <c r="H14" s="369">
        <f t="shared" si="0"/>
        <v>23366970.960000001</v>
      </c>
    </row>
    <row r="15" spans="1:8">
      <c r="A15" s="430">
        <v>6</v>
      </c>
      <c r="B15" s="155" t="s">
        <v>271</v>
      </c>
      <c r="C15" s="109">
        <v>21020203</v>
      </c>
      <c r="D15" s="425" t="s">
        <v>538</v>
      </c>
      <c r="E15" s="158">
        <v>364815000</v>
      </c>
      <c r="F15" s="155"/>
      <c r="G15" s="158">
        <v>364815000</v>
      </c>
      <c r="H15" s="369">
        <f t="shared" si="0"/>
        <v>0</v>
      </c>
    </row>
    <row r="16" spans="1:8">
      <c r="A16" s="859" t="s">
        <v>0</v>
      </c>
      <c r="B16" s="860"/>
      <c r="C16" s="860"/>
      <c r="D16" s="861"/>
      <c r="E16" s="155"/>
      <c r="F16" s="201"/>
      <c r="G16" s="428">
        <f>SUM(G10:G15)</f>
        <v>1425442480.8199999</v>
      </c>
      <c r="H16" s="428"/>
    </row>
    <row r="17" spans="7:7">
      <c r="G17" s="171"/>
    </row>
    <row r="18" spans="7:7">
      <c r="G18" s="196"/>
    </row>
  </sheetData>
  <mergeCells count="5">
    <mergeCell ref="A5:H5"/>
    <mergeCell ref="A6:H6"/>
    <mergeCell ref="A7:H7"/>
    <mergeCell ref="A16:D16"/>
    <mergeCell ref="A8:C8"/>
  </mergeCells>
  <pageMargins left="0.70866141732283472" right="0.70866141732283472" top="0.74803149606299213" bottom="0.74803149606299213" header="0.31496062992125984" footer="0.31496062992125984"/>
  <pageSetup scale="94" firstPageNumber="7" fitToHeight="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11</vt:i4>
      </vt:variant>
    </vt:vector>
  </HeadingPairs>
  <TitlesOfParts>
    <vt:vector size="34" baseType="lpstr">
      <vt:lpstr>pagination</vt:lpstr>
      <vt:lpstr>Overall Summary Revenue</vt:lpstr>
      <vt:lpstr>Revenue Details</vt:lpstr>
      <vt:lpstr>Overall summary R&amp;C</vt:lpstr>
      <vt:lpstr>summary of recurent allocation</vt:lpstr>
      <vt:lpstr>Summary of capital allocation</vt:lpstr>
      <vt:lpstr>Salary palliative and AG</vt:lpstr>
      <vt:lpstr>Pool Fund Personnel Cost</vt:lpstr>
      <vt:lpstr>POOL SOC</vt:lpstr>
      <vt:lpstr>Pooled Fund OH Cost</vt:lpstr>
      <vt:lpstr>Pool Fund Grant</vt:lpstr>
      <vt:lpstr>Pooled Fund detail Capital</vt:lpstr>
      <vt:lpstr>Personnel Details</vt:lpstr>
      <vt:lpstr>SOC CONT N BENEFIT</vt:lpstr>
      <vt:lpstr>Details of OH Cost</vt:lpstr>
      <vt:lpstr>Grant Details </vt:lpstr>
      <vt:lpstr>Transfer Details</vt:lpstr>
      <vt:lpstr>Project Details Capital</vt:lpstr>
      <vt:lpstr>First Schedule</vt:lpstr>
      <vt:lpstr>Second Schedule</vt:lpstr>
      <vt:lpstr>Sheet1</vt:lpstr>
      <vt:lpstr>Second Schedule (2)</vt:lpstr>
      <vt:lpstr>First Schedule (2)</vt:lpstr>
      <vt:lpstr>'Details of OH Cost'!Print_Titles</vt:lpstr>
      <vt:lpstr>'First Schedule'!Print_Titles</vt:lpstr>
      <vt:lpstr>'First Schedule (2)'!Print_Titles</vt:lpstr>
      <vt:lpstr>pagination!Print_Titles</vt:lpstr>
      <vt:lpstr>'Personnel Details'!Print_Titles</vt:lpstr>
      <vt:lpstr>'Pooled Fund detail Capital'!Print_Titles</vt:lpstr>
      <vt:lpstr>'Pooled Fund OH Cost'!Print_Titles</vt:lpstr>
      <vt:lpstr>'Project Details Capital'!Print_Titles</vt:lpstr>
      <vt:lpstr>'Second Schedule'!Print_Titles</vt:lpstr>
      <vt:lpstr>'Second Schedule (2)'!Print_Titles</vt:lpstr>
      <vt:lpstr>'summary of recurent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Gbenga</dc:creator>
  <cp:lastModifiedBy>Emmanuel Abiodun</cp:lastModifiedBy>
  <cp:lastPrinted>2023-12-07T09:11:13Z</cp:lastPrinted>
  <dcterms:created xsi:type="dcterms:W3CDTF">2023-08-17T07:39:19Z</dcterms:created>
  <dcterms:modified xsi:type="dcterms:W3CDTF">2024-11-21T11:56:32Z</dcterms:modified>
</cp:coreProperties>
</file>